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8"/>
  <workbookPr defaultThemeVersion="166925"/>
  <mc:AlternateContent xmlns:mc="http://schemas.openxmlformats.org/markup-compatibility/2006">
    <mc:Choice Requires="x15">
      <x15ac:absPath xmlns:x15ac="http://schemas.microsoft.com/office/spreadsheetml/2010/11/ac" url="/Users/stacyparkelj/Downloads/"/>
    </mc:Choice>
  </mc:AlternateContent>
  <xr:revisionPtr revIDLastSave="0" documentId="13_ncr:1_{1F5C628D-CD90-4741-8D9A-9F7C3F55259A}" xr6:coauthVersionLast="47" xr6:coauthVersionMax="47" xr10:uidLastSave="{00000000-0000-0000-0000-000000000000}"/>
  <bookViews>
    <workbookView xWindow="0" yWindow="760" windowWidth="30240" windowHeight="18880" xr2:uid="{17E4CAB7-83C5-1245-A060-790DD508C707}"/>
  </bookViews>
  <sheets>
    <sheet name="NOTES" sheetId="5" r:id="rId1"/>
    <sheet name="1 Bedroom" sheetId="1" r:id="rId2"/>
    <sheet name="2 Masters Plus Loft-Gameroo (2)" sheetId="6" r:id="rId3"/>
    <sheet name="4 BR 4 BA"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1" i="4" l="1"/>
  <c r="I60" i="6"/>
  <c r="D60" i="6"/>
  <c r="I59" i="6"/>
  <c r="D59" i="6"/>
  <c r="H58" i="6"/>
  <c r="I58" i="6" s="1"/>
  <c r="C58" i="6"/>
  <c r="D58" i="6" s="1"/>
  <c r="I55" i="6"/>
  <c r="D55" i="6"/>
  <c r="I54" i="6"/>
  <c r="D54" i="6"/>
  <c r="H53" i="6"/>
  <c r="I53" i="6" s="1"/>
  <c r="C53" i="6"/>
  <c r="D53" i="6" s="1"/>
  <c r="H41" i="6"/>
  <c r="G41" i="6"/>
  <c r="C41" i="6"/>
  <c r="B41" i="6"/>
  <c r="I40" i="6"/>
  <c r="D40" i="6"/>
  <c r="I39" i="6"/>
  <c r="D39" i="6"/>
  <c r="I37" i="6"/>
  <c r="D37" i="6"/>
  <c r="I36" i="6"/>
  <c r="D36" i="6"/>
  <c r="I35" i="6"/>
  <c r="D35" i="6"/>
  <c r="I34" i="6"/>
  <c r="D34" i="6"/>
  <c r="I33" i="6"/>
  <c r="D33" i="6"/>
  <c r="I32" i="6"/>
  <c r="D32" i="6"/>
  <c r="I31" i="6"/>
  <c r="D31" i="6"/>
  <c r="I30" i="6"/>
  <c r="D30" i="6"/>
  <c r="I29" i="6"/>
  <c r="D29" i="6"/>
  <c r="L28" i="6"/>
  <c r="L29" i="6" s="1"/>
  <c r="I28" i="6"/>
  <c r="I41" i="6" s="1"/>
  <c r="D28" i="6"/>
  <c r="D41" i="6" s="1"/>
  <c r="P27" i="6"/>
  <c r="N27" i="6"/>
  <c r="L27" i="6"/>
  <c r="G23" i="6"/>
  <c r="G45" i="6" s="1"/>
  <c r="G47" i="6" s="1"/>
  <c r="G49" i="6" s="1"/>
  <c r="D23" i="6"/>
  <c r="D24" i="6" s="1"/>
  <c r="C23" i="6"/>
  <c r="C24" i="6" s="1"/>
  <c r="I20" i="6"/>
  <c r="I23" i="6" s="1"/>
  <c r="H20" i="6"/>
  <c r="H23" i="6" s="1"/>
  <c r="G20" i="6"/>
  <c r="D20" i="6"/>
  <c r="C20" i="6"/>
  <c r="B20" i="6"/>
  <c r="B23" i="6" s="1"/>
  <c r="L18" i="6"/>
  <c r="N18" i="6" s="1"/>
  <c r="B13" i="6"/>
  <c r="L10" i="6"/>
  <c r="L11" i="6" s="1"/>
  <c r="B9" i="6"/>
  <c r="G8" i="6"/>
  <c r="G12" i="6" s="1"/>
  <c r="B8" i="6"/>
  <c r="L4" i="6" s="1"/>
  <c r="G6" i="6"/>
  <c r="B6" i="6"/>
  <c r="B12" i="6" s="1"/>
  <c r="L27" i="4"/>
  <c r="L28" i="4" s="1"/>
  <c r="L29" i="4" s="1"/>
  <c r="L30" i="4" s="1"/>
  <c r="L31" i="4" s="1"/>
  <c r="L18" i="4"/>
  <c r="L19" i="4" s="1"/>
  <c r="L10" i="1"/>
  <c r="L10" i="4"/>
  <c r="I45" i="1"/>
  <c r="H45" i="1"/>
  <c r="D45" i="1"/>
  <c r="C45" i="1"/>
  <c r="H45" i="4"/>
  <c r="G6" i="4"/>
  <c r="G8" i="4" s="1"/>
  <c r="L5" i="4" s="1"/>
  <c r="B6" i="4"/>
  <c r="B13" i="4" s="1"/>
  <c r="I60" i="4"/>
  <c r="D60" i="4"/>
  <c r="I59" i="4"/>
  <c r="D59" i="4"/>
  <c r="H58" i="4"/>
  <c r="I58" i="4" s="1"/>
  <c r="C58" i="4"/>
  <c r="D58" i="4" s="1"/>
  <c r="I55" i="4"/>
  <c r="D55" i="4"/>
  <c r="I54" i="4"/>
  <c r="D54" i="4"/>
  <c r="H53" i="4"/>
  <c r="I53" i="4" s="1"/>
  <c r="C53" i="4"/>
  <c r="D53" i="4" s="1"/>
  <c r="H41" i="4"/>
  <c r="G41" i="4"/>
  <c r="C41" i="4"/>
  <c r="B41" i="4"/>
  <c r="I40" i="4"/>
  <c r="D40" i="4"/>
  <c r="I39" i="4"/>
  <c r="D39" i="4"/>
  <c r="I37" i="4"/>
  <c r="D37" i="4"/>
  <c r="I36" i="4"/>
  <c r="D36" i="4"/>
  <c r="I35" i="4"/>
  <c r="D35" i="4"/>
  <c r="I34" i="4"/>
  <c r="D34" i="4"/>
  <c r="I33" i="4"/>
  <c r="D33" i="4"/>
  <c r="I32" i="4"/>
  <c r="D32" i="4"/>
  <c r="I31" i="4"/>
  <c r="D31" i="4"/>
  <c r="I30" i="4"/>
  <c r="D30" i="4"/>
  <c r="I29" i="4"/>
  <c r="D29" i="4"/>
  <c r="I28" i="4"/>
  <c r="D28" i="4"/>
  <c r="B23" i="4"/>
  <c r="I20" i="4"/>
  <c r="I23" i="4" s="1"/>
  <c r="I24" i="4" s="1"/>
  <c r="H20" i="4"/>
  <c r="H23" i="4" s="1"/>
  <c r="H24" i="4" s="1"/>
  <c r="G20" i="4"/>
  <c r="G23" i="4" s="1"/>
  <c r="D20" i="4"/>
  <c r="D23" i="4" s="1"/>
  <c r="D45" i="4" s="1"/>
  <c r="C20" i="4"/>
  <c r="C23" i="4" s="1"/>
  <c r="C45" i="4" s="1"/>
  <c r="B20" i="4"/>
  <c r="L11" i="4"/>
  <c r="B9" i="4"/>
  <c r="B8" i="4"/>
  <c r="L4" i="4" s="1"/>
  <c r="H58" i="1"/>
  <c r="L27" i="1"/>
  <c r="L28" i="1" s="1"/>
  <c r="L29" i="1" s="1"/>
  <c r="L30" i="1" s="1"/>
  <c r="L31" i="1" s="1"/>
  <c r="P31" i="1" s="1"/>
  <c r="C58" i="1"/>
  <c r="D58" i="1" s="1"/>
  <c r="I58" i="1"/>
  <c r="D59" i="1"/>
  <c r="I59" i="1"/>
  <c r="D60" i="1"/>
  <c r="I60" i="1"/>
  <c r="H53" i="1"/>
  <c r="I53" i="1" s="1"/>
  <c r="D55" i="1"/>
  <c r="I55" i="1"/>
  <c r="D54" i="1"/>
  <c r="I54" i="1"/>
  <c r="C53" i="1"/>
  <c r="D53" i="1" s="1"/>
  <c r="L18" i="1"/>
  <c r="L19" i="1" s="1"/>
  <c r="L20" i="1" s="1"/>
  <c r="L21" i="1" s="1"/>
  <c r="L22" i="1" s="1"/>
  <c r="N22" i="1" s="1"/>
  <c r="I37" i="1"/>
  <c r="D37" i="1"/>
  <c r="I20" i="1"/>
  <c r="H20" i="1"/>
  <c r="G20" i="1"/>
  <c r="D20" i="1"/>
  <c r="C20" i="1"/>
  <c r="B20" i="1"/>
  <c r="B12" i="1"/>
  <c r="B8" i="1"/>
  <c r="L4" i="1" s="1"/>
  <c r="G6" i="1"/>
  <c r="G8" i="1" s="1"/>
  <c r="G12" i="1" s="1"/>
  <c r="I40" i="1"/>
  <c r="I39" i="1"/>
  <c r="I36" i="1"/>
  <c r="I35" i="1"/>
  <c r="I34" i="1"/>
  <c r="I33" i="1"/>
  <c r="I32" i="1"/>
  <c r="I31" i="1"/>
  <c r="I30" i="1"/>
  <c r="I29" i="1"/>
  <c r="I28" i="1"/>
  <c r="D40" i="1"/>
  <c r="D29" i="1"/>
  <c r="D30" i="1"/>
  <c r="D31" i="1"/>
  <c r="D32" i="1"/>
  <c r="D33" i="1"/>
  <c r="D34" i="1"/>
  <c r="D35" i="1"/>
  <c r="D36" i="1"/>
  <c r="D39" i="1"/>
  <c r="D28" i="1"/>
  <c r="B13" i="1"/>
  <c r="B9" i="1"/>
  <c r="I45" i="4" l="1"/>
  <c r="I47" i="4" s="1"/>
  <c r="B12" i="4"/>
  <c r="I45" i="6"/>
  <c r="I47" i="6" s="1"/>
  <c r="I49" i="6" s="1"/>
  <c r="I51" i="6" s="1"/>
  <c r="I24" i="6"/>
  <c r="P29" i="6"/>
  <c r="N29" i="6"/>
  <c r="L30" i="6"/>
  <c r="B24" i="6"/>
  <c r="B45" i="6"/>
  <c r="B47" i="6" s="1"/>
  <c r="B49" i="6" s="1"/>
  <c r="B51" i="6" s="1"/>
  <c r="H24" i="6"/>
  <c r="H45" i="6"/>
  <c r="H47" i="6" s="1"/>
  <c r="H49" i="6" s="1"/>
  <c r="H51" i="6" s="1"/>
  <c r="P18" i="6"/>
  <c r="L19" i="6"/>
  <c r="G51" i="6"/>
  <c r="P28" i="6"/>
  <c r="L5" i="6"/>
  <c r="L6" i="6" s="1"/>
  <c r="C45" i="6"/>
  <c r="C47" i="6" s="1"/>
  <c r="C49" i="6" s="1"/>
  <c r="C51" i="6" s="1"/>
  <c r="G13" i="6"/>
  <c r="G9" i="6"/>
  <c r="B10" i="6"/>
  <c r="N28" i="6"/>
  <c r="B11" i="6"/>
  <c r="G24" i="6"/>
  <c r="D45" i="6"/>
  <c r="D47" i="6" s="1"/>
  <c r="D49" i="6" s="1"/>
  <c r="D51" i="6"/>
  <c r="G10" i="6"/>
  <c r="G11" i="6" s="1"/>
  <c r="D47" i="4"/>
  <c r="I41" i="4"/>
  <c r="D41" i="4"/>
  <c r="D49" i="4" s="1"/>
  <c r="D51" i="4" s="1"/>
  <c r="L6" i="4"/>
  <c r="C24" i="4"/>
  <c r="G10" i="4"/>
  <c r="G9" i="4"/>
  <c r="G13" i="4"/>
  <c r="G24" i="4"/>
  <c r="B45" i="4"/>
  <c r="B47" i="4" s="1"/>
  <c r="B24" i="4"/>
  <c r="C47" i="4"/>
  <c r="G12" i="4"/>
  <c r="G45" i="4"/>
  <c r="G47" i="4" s="1"/>
  <c r="D24" i="4"/>
  <c r="H47" i="4"/>
  <c r="P19" i="4"/>
  <c r="N19" i="4"/>
  <c r="L20" i="4"/>
  <c r="P27" i="4"/>
  <c r="N27" i="4"/>
  <c r="N18" i="4"/>
  <c r="B10" i="4"/>
  <c r="B11" i="4" s="1"/>
  <c r="P18" i="4"/>
  <c r="P18" i="1"/>
  <c r="N31" i="1"/>
  <c r="N27" i="1"/>
  <c r="P30" i="1"/>
  <c r="P29" i="1"/>
  <c r="N29" i="1"/>
  <c r="P27" i="1"/>
  <c r="N30" i="1"/>
  <c r="P28" i="1"/>
  <c r="N28" i="1"/>
  <c r="P21" i="1"/>
  <c r="P20" i="1"/>
  <c r="P22" i="1"/>
  <c r="P19" i="1"/>
  <c r="G10" i="1"/>
  <c r="G11" i="1" s="1"/>
  <c r="B10" i="1"/>
  <c r="B11" i="1" s="1"/>
  <c r="N18" i="1"/>
  <c r="N21" i="1"/>
  <c r="N20" i="1"/>
  <c r="N19" i="1"/>
  <c r="L11" i="1"/>
  <c r="I23" i="1"/>
  <c r="I47" i="1" s="1"/>
  <c r="H23" i="1"/>
  <c r="H47" i="1" s="1"/>
  <c r="G23" i="1"/>
  <c r="G45" i="1" s="1"/>
  <c r="G47" i="1" s="1"/>
  <c r="G9" i="1"/>
  <c r="G13" i="1"/>
  <c r="L5" i="1"/>
  <c r="L6" i="1" s="1"/>
  <c r="I41" i="1"/>
  <c r="C23" i="1"/>
  <c r="C47" i="1" s="1"/>
  <c r="D23" i="1"/>
  <c r="D47" i="1" s="1"/>
  <c r="B23" i="1"/>
  <c r="B24" i="1" s="1"/>
  <c r="B41" i="1" s="1"/>
  <c r="H49" i="4" l="1"/>
  <c r="H51" i="4" s="1"/>
  <c r="H61" i="4" s="1"/>
  <c r="H65" i="4" s="1"/>
  <c r="I49" i="4"/>
  <c r="I51" i="4" s="1"/>
  <c r="I56" i="4" s="1"/>
  <c r="B49" i="4"/>
  <c r="B51" i="4" s="1"/>
  <c r="B56" i="4" s="1"/>
  <c r="C49" i="4"/>
  <c r="C51" i="4" s="1"/>
  <c r="H61" i="6"/>
  <c r="H65" i="6" s="1"/>
  <c r="H56" i="6"/>
  <c r="B61" i="6"/>
  <c r="B65" i="6" s="1"/>
  <c r="B56" i="6"/>
  <c r="B69" i="6"/>
  <c r="C61" i="6"/>
  <c r="C56" i="6"/>
  <c r="C69" i="6"/>
  <c r="I61" i="6"/>
  <c r="I65" i="6" s="1"/>
  <c r="I56" i="6"/>
  <c r="G61" i="6"/>
  <c r="G65" i="6" s="1"/>
  <c r="G56" i="6"/>
  <c r="I69" i="6"/>
  <c r="H69" i="6"/>
  <c r="G69" i="6"/>
  <c r="D61" i="6"/>
  <c r="D56" i="6"/>
  <c r="L31" i="6"/>
  <c r="P30" i="6"/>
  <c r="N30" i="6"/>
  <c r="N19" i="6"/>
  <c r="L20" i="6"/>
  <c r="P19" i="6"/>
  <c r="D69" i="6"/>
  <c r="G49" i="4"/>
  <c r="G51" i="4" s="1"/>
  <c r="G56" i="4" s="1"/>
  <c r="I61" i="4"/>
  <c r="I65" i="4" s="1"/>
  <c r="C61" i="4"/>
  <c r="C56" i="4"/>
  <c r="C69" i="4"/>
  <c r="D61" i="4"/>
  <c r="D56" i="4"/>
  <c r="D69" i="4"/>
  <c r="L21" i="4"/>
  <c r="P20" i="4"/>
  <c r="N20" i="4"/>
  <c r="B69" i="4"/>
  <c r="I69" i="4"/>
  <c r="P28" i="4"/>
  <c r="N28" i="4"/>
  <c r="I24" i="1"/>
  <c r="G24" i="1"/>
  <c r="G41" i="1" s="1"/>
  <c r="H24" i="1"/>
  <c r="H41" i="1" s="1"/>
  <c r="I49" i="1"/>
  <c r="I51" i="1" s="1"/>
  <c r="G49" i="1"/>
  <c r="G51" i="1" s="1"/>
  <c r="H49" i="1"/>
  <c r="H51" i="1" s="1"/>
  <c r="C24" i="1"/>
  <c r="C41" i="1" s="1"/>
  <c r="D24" i="1"/>
  <c r="D41" i="1"/>
  <c r="C49" i="1" s="1"/>
  <c r="C51" i="1" s="1"/>
  <c r="C61" i="1" s="1"/>
  <c r="B45" i="1"/>
  <c r="B47" i="1" s="1"/>
  <c r="H56" i="4" l="1"/>
  <c r="H69" i="4"/>
  <c r="B61" i="4"/>
  <c r="B65" i="4" s="1"/>
  <c r="G69" i="4"/>
  <c r="G61" i="4"/>
  <c r="G65" i="4" s="1"/>
  <c r="G67" i="6"/>
  <c r="G64" i="6"/>
  <c r="I67" i="6"/>
  <c r="I64" i="6"/>
  <c r="C65" i="6"/>
  <c r="C67" i="6"/>
  <c r="C64" i="6"/>
  <c r="D65" i="6"/>
  <c r="D67" i="6"/>
  <c r="D64" i="6"/>
  <c r="B67" i="6"/>
  <c r="B64" i="6"/>
  <c r="H67" i="6"/>
  <c r="H64" i="6"/>
  <c r="L21" i="6"/>
  <c r="P20" i="6"/>
  <c r="N20" i="6"/>
  <c r="P31" i="6"/>
  <c r="N31" i="6"/>
  <c r="D65" i="4"/>
  <c r="D67" i="4"/>
  <c r="D64" i="4"/>
  <c r="B67" i="4"/>
  <c r="B64" i="4"/>
  <c r="N29" i="4"/>
  <c r="P29" i="4"/>
  <c r="C65" i="4"/>
  <c r="C64" i="4"/>
  <c r="C67" i="4"/>
  <c r="G67" i="4"/>
  <c r="G64" i="4"/>
  <c r="H64" i="4"/>
  <c r="H67" i="4"/>
  <c r="L22" i="4"/>
  <c r="P21" i="4"/>
  <c r="N21" i="4"/>
  <c r="I67" i="4"/>
  <c r="I64" i="4"/>
  <c r="H61" i="1"/>
  <c r="H65" i="1" s="1"/>
  <c r="H56" i="1"/>
  <c r="H64" i="1" s="1"/>
  <c r="G61" i="1"/>
  <c r="G65" i="1" s="1"/>
  <c r="G56" i="1"/>
  <c r="I56" i="1"/>
  <c r="I64" i="1" s="1"/>
  <c r="I61" i="1"/>
  <c r="I65" i="1" s="1"/>
  <c r="C56" i="1"/>
  <c r="C64" i="1" s="1"/>
  <c r="H69" i="1"/>
  <c r="G64" i="1"/>
  <c r="G69" i="1"/>
  <c r="I69" i="1"/>
  <c r="B49" i="1"/>
  <c r="B51" i="1" s="1"/>
  <c r="B61" i="1" s="1"/>
  <c r="B65" i="1" s="1"/>
  <c r="D49" i="1"/>
  <c r="D51" i="1" s="1"/>
  <c r="D61" i="1" s="1"/>
  <c r="C69" i="1"/>
  <c r="L22" i="6" l="1"/>
  <c r="P21" i="6"/>
  <c r="N21" i="6"/>
  <c r="P30" i="4"/>
  <c r="N30" i="4"/>
  <c r="P22" i="4"/>
  <c r="N22" i="4"/>
  <c r="C65" i="1"/>
  <c r="C67" i="1"/>
  <c r="D56" i="1"/>
  <c r="D64" i="1" s="1"/>
  <c r="B56" i="1"/>
  <c r="B64" i="1" s="1"/>
  <c r="G67" i="1"/>
  <c r="I67" i="1"/>
  <c r="H67" i="1"/>
  <c r="B69" i="1"/>
  <c r="D69" i="1"/>
  <c r="P22" i="6" l="1"/>
  <c r="N22" i="6"/>
  <c r="N31" i="4"/>
  <c r="P31" i="4"/>
  <c r="B67" i="1"/>
  <c r="D65" i="1"/>
  <c r="D6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tc={737FBE95-9381-B246-8EFE-37AFD041216E}</author>
    <author>tc={7FFA8861-345C-084D-902B-4904DFA41157}</author>
  </authors>
  <commentList>
    <comment ref="B12" authorId="0" shapeId="0" xr:uid="{737FBE95-9381-B246-8EFE-37AFD041216E}">
      <text>
        <t>[Threaded comment]
Your version of Excel allows you to read this threaded comment; however, any edits to it will get removed if the file is opened in a newer version of Excel. Learn more: https://go.microsoft.com/fwlink/?linkid=870924
Comment:
    You may be eligible for 10% down. Check with your lender!</t>
      </text>
    </comment>
    <comment ref="G12" authorId="1" shapeId="0" xr:uid="{7FFA8861-345C-084D-902B-4904DFA41157}">
      <text>
        <t>[Threaded comment]
Your version of Excel allows you to read this threaded comment; however, any edits to it will get removed if the file is opened in a newer version of Excel. Learn more: https://go.microsoft.com/fwlink/?linkid=870924
Comment:
    You may be eligible for 10% down. Check with your lender!</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tc={0BFB2C5F-BC3A-AC41-9332-A6A545368961}</author>
    <author>tc={59A3602C-3C21-8D47-8D61-13B1FBC03E8F}</author>
  </authors>
  <commentList>
    <comment ref="B12" authorId="0" shapeId="0" xr:uid="{0BFB2C5F-BC3A-AC41-9332-A6A545368961}">
      <text>
        <t>[Threaded comment]
Your version of Excel allows you to read this threaded comment; however, any edits to it will get removed if the file is opened in a newer version of Excel. Learn more: https://go.microsoft.com/fwlink/?linkid=870924
Comment:
    You may be eligible for 10% down. Check with your lender!</t>
      </text>
    </comment>
    <comment ref="G12" authorId="1" shapeId="0" xr:uid="{59A3602C-3C21-8D47-8D61-13B1FBC03E8F}">
      <text>
        <t>[Threaded comment]
Your version of Excel allows you to read this threaded comment; however, any edits to it will get removed if the file is opened in a newer version of Excel. Learn more: https://go.microsoft.com/fwlink/?linkid=870924
Comment:
    You may be eligible for 10% down. Check with your lender!</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tc={FDC5CAF4-E5FF-224A-8F99-9227B47A9C30}</author>
    <author>tc={477B4555-3E94-E24B-8BB1-C47CA95E2ECD}</author>
  </authors>
  <commentList>
    <comment ref="B12" authorId="0" shapeId="0" xr:uid="{FDC5CAF4-E5FF-224A-8F99-9227B47A9C30}">
      <text>
        <t>[Threaded comment]
Your version of Excel allows you to read this threaded comment; however, any edits to it will get removed if the file is opened in a newer version of Excel. Learn more: https://go.microsoft.com/fwlink/?linkid=870924
Comment:
    You may be eligible for 10% down. Check with your lender!</t>
      </text>
    </comment>
    <comment ref="G12" authorId="1" shapeId="0" xr:uid="{477B4555-3E94-E24B-8BB1-C47CA95E2ECD}">
      <text>
        <t>[Threaded comment]
Your version of Excel allows you to read this threaded comment; however, any edits to it will get removed if the file is opened in a newer version of Excel. Learn more: https://go.microsoft.com/fwlink/?linkid=870924
Comment:
    You may be eligible for 10% down. Check with your lender!</t>
      </text>
    </comment>
  </commentList>
</comments>
</file>

<file path=xl/sharedStrings.xml><?xml version="1.0" encoding="utf-8"?>
<sst xmlns="http://schemas.openxmlformats.org/spreadsheetml/2006/main" count="483" uniqueCount="100">
  <si>
    <t>Acquisition Assumption</t>
  </si>
  <si>
    <t>Home Square Feet</t>
  </si>
  <si>
    <t>Home Furnishings</t>
  </si>
  <si>
    <t xml:space="preserve">    Per Square Foot Price</t>
  </si>
  <si>
    <t>Interest Rate</t>
  </si>
  <si>
    <t>Amoritization Period</t>
  </si>
  <si>
    <t>30 Years</t>
  </si>
  <si>
    <t>Low</t>
  </si>
  <si>
    <t>Moderate</t>
  </si>
  <si>
    <t>High</t>
  </si>
  <si>
    <t>Occupancy %</t>
  </si>
  <si>
    <t>Days Rented in Year</t>
  </si>
  <si>
    <t>Average Rate/Night</t>
  </si>
  <si>
    <t>Rental Revenue</t>
  </si>
  <si>
    <t>Monthly</t>
  </si>
  <si>
    <t>Operating Expenses</t>
  </si>
  <si>
    <t>Cleaning Fee</t>
  </si>
  <si>
    <t>Cable/Internet</t>
  </si>
  <si>
    <t>Electric</t>
  </si>
  <si>
    <t xml:space="preserve">Water </t>
  </si>
  <si>
    <t>Sewer/Trash</t>
  </si>
  <si>
    <t>Propane</t>
  </si>
  <si>
    <t>Maintenance</t>
  </si>
  <si>
    <t>Yard/Weed control</t>
  </si>
  <si>
    <t xml:space="preserve">Supplies: toilet paper, hot tub cleaner, light bulbs, etc. </t>
  </si>
  <si>
    <t>Total Operating Expenses</t>
  </si>
  <si>
    <t>Marketing Expenses</t>
  </si>
  <si>
    <t>Total Marketing Expenses</t>
  </si>
  <si>
    <t>Total Expenses</t>
  </si>
  <si>
    <t>Net Operating Income</t>
  </si>
  <si>
    <t>Debt Capital Servicing</t>
  </si>
  <si>
    <t xml:space="preserve">     Principle &amp; Interest</t>
  </si>
  <si>
    <t>Internal rate of Return</t>
  </si>
  <si>
    <t>Simple Return on Investment</t>
  </si>
  <si>
    <t>PayOff Time</t>
  </si>
  <si>
    <t>Airbnb &amp; VRBO</t>
  </si>
  <si>
    <t>Web platforms</t>
  </si>
  <si>
    <t xml:space="preserve">1 Bdrm/1.5 bath		</t>
  </si>
  <si>
    <t>Build</t>
  </si>
  <si>
    <t>Closing Costs</t>
  </si>
  <si>
    <t>Legal &amp; Accounting</t>
  </si>
  <si>
    <t>Misc</t>
  </si>
  <si>
    <t>Spec/Resale</t>
  </si>
  <si>
    <t>Home Furnishings/Appliances</t>
  </si>
  <si>
    <t>Total Build Cost</t>
  </si>
  <si>
    <t>Down Payment (20% down)</t>
  </si>
  <si>
    <t>Total Purchase Cost</t>
  </si>
  <si>
    <t>Resale/Spec vs. Build</t>
  </si>
  <si>
    <t>Resale/Spec</t>
  </si>
  <si>
    <t>Difference</t>
  </si>
  <si>
    <t>Build period loss of income (1 yr assumption)</t>
  </si>
  <si>
    <t>Build period interest only payments</t>
  </si>
  <si>
    <t>Total Build period income sacrifice</t>
  </si>
  <si>
    <t>Home Purchase Price</t>
  </si>
  <si>
    <t>Home Build Price + 1 acre land</t>
  </si>
  <si>
    <t>Cleaning Fee (pass through)</t>
  </si>
  <si>
    <t>monthly</t>
  </si>
  <si>
    <t>yearly</t>
  </si>
  <si>
    <t xml:space="preserve">monthly </t>
  </si>
  <si>
    <t>Hulu</t>
  </si>
  <si>
    <t>Pest Control (w/bedbug prev)</t>
  </si>
  <si>
    <t>VRBO Yearly Fee</t>
  </si>
  <si>
    <t xml:space="preserve">    Insurance &amp; Property Tax</t>
  </si>
  <si>
    <t>Value Increase 3%/Year</t>
  </si>
  <si>
    <t>Year 1</t>
  </si>
  <si>
    <t>Year 2</t>
  </si>
  <si>
    <t>Year 3</t>
  </si>
  <si>
    <t>Year 4</t>
  </si>
  <si>
    <t>Year 5</t>
  </si>
  <si>
    <t>Est. Home Value</t>
  </si>
  <si>
    <t>Down Payment-2nd Home (10%)</t>
  </si>
  <si>
    <t>Down Payment-Investment (20%)</t>
  </si>
  <si>
    <t>Simple Return on Cash (10% down)</t>
  </si>
  <si>
    <t>Simple Return on Cash (20% down)</t>
  </si>
  <si>
    <t>Amortization Schedule</t>
  </si>
  <si>
    <t>Equity</t>
  </si>
  <si>
    <t>Financed (w 20% down)</t>
  </si>
  <si>
    <t>Financed (w 10% down)</t>
  </si>
  <si>
    <t>Debt Capital Servicing (20% down)</t>
  </si>
  <si>
    <t>Debt Capital Servicing (10% down)</t>
  </si>
  <si>
    <t>Net Income (Cash Flow) 20% down</t>
  </si>
  <si>
    <t>Net Income (Cash Flow)20% down</t>
  </si>
  <si>
    <t>Net Income (Cash Flow)10% down</t>
  </si>
  <si>
    <t>New Build w 20% down</t>
  </si>
  <si>
    <t>RESALE/SPEC w/20% down</t>
  </si>
  <si>
    <t>RESALE/SPEC w/10% down</t>
  </si>
  <si>
    <t>New Build w 10% down</t>
  </si>
  <si>
    <t>10% Down</t>
  </si>
  <si>
    <t>20% down</t>
  </si>
  <si>
    <t>10% down</t>
  </si>
  <si>
    <t xml:space="preserve">2 Bdrm+Loft/3 bath		</t>
  </si>
  <si>
    <t xml:space="preserve">2 Bdrm+Loft/3 bath	</t>
  </si>
  <si>
    <t xml:space="preserve">The following sheets are meant to help you calculate your potential income and expenses with various size cabins in Hochatown. There are many ASSUMPTIONS on these worksheets. </t>
  </si>
  <si>
    <r>
      <rPr>
        <b/>
        <sz val="16"/>
        <color theme="1"/>
        <rFont val="Century Gothic"/>
        <family val="1"/>
      </rPr>
      <t>Assumption #1:</t>
    </r>
    <r>
      <rPr>
        <sz val="16"/>
        <color theme="1"/>
        <rFont val="Century Gothic"/>
        <family val="1"/>
      </rPr>
      <t xml:space="preserve"> </t>
    </r>
    <r>
      <rPr>
        <b/>
        <sz val="16"/>
        <color theme="1"/>
        <rFont val="Century Gothic"/>
        <family val="1"/>
      </rPr>
      <t xml:space="preserve">The cabin pricing and nightly rates. </t>
    </r>
    <r>
      <rPr>
        <sz val="16"/>
        <color theme="1"/>
        <rFont val="Century Gothic"/>
        <family val="1"/>
      </rPr>
      <t>None of the numbers included are guaranteed to be actuals for you or any cabin owner. These numbers were estimated at the end of 2020, when Hochatown had one of the biggest booms in its history so the numbers in the following years will be different! You are responsible for doing your own research on current pricing and plugging in the numbers you find to the spreadsheet to come up with more accurate data.</t>
    </r>
  </si>
  <si>
    <r>
      <rPr>
        <b/>
        <sz val="16"/>
        <color theme="1"/>
        <rFont val="Century Gothic"/>
        <family val="1"/>
      </rPr>
      <t xml:space="preserve">Assumption #3: Resale vs. Build. </t>
    </r>
    <r>
      <rPr>
        <sz val="16"/>
        <color theme="1"/>
        <rFont val="Century Gothic"/>
        <family val="1"/>
      </rPr>
      <t>Each page has a Resale Scenario and a Build Scenario. There are advantages and disadvantages to both! You will see building is financially a better investment, but you also will not be receiving income for 10-12 months while you're building (and you will be paying an interest payment each month). It is also a notoriously arduous process to build in Hochatown, especially when you're not local. Finally, building prices have skyrocketed this year due to lumber prices so don't be suprised when you call around and the pricing is much higher than listed here.</t>
    </r>
  </si>
  <si>
    <r>
      <rPr>
        <b/>
        <sz val="16"/>
        <color theme="1"/>
        <rFont val="Century Gothic"/>
        <family val="1"/>
      </rPr>
      <t>Assumption #4: Self-Management.</t>
    </r>
    <r>
      <rPr>
        <sz val="16"/>
        <color theme="1"/>
        <rFont val="Century Gothic"/>
        <family val="1"/>
      </rPr>
      <t xml:space="preserve"> These numbers are based on an owner self-managing. If you use a management company, plan to subtract 25-40% from the gross. You'll also be able to delete some of the expenses as the management companies cover some of the ones listed. If you are going with a management company, please call around to find out their costs and what they cover. </t>
    </r>
  </si>
  <si>
    <r>
      <rPr>
        <b/>
        <sz val="16"/>
        <color theme="1"/>
        <rFont val="Century Gothic"/>
        <family val="1"/>
      </rPr>
      <t>Assumption #2: We have also included 2 different down payment scenarios.</t>
    </r>
    <r>
      <rPr>
        <sz val="16"/>
        <color theme="1"/>
        <rFont val="Century Gothic"/>
        <family val="1"/>
      </rPr>
      <t xml:space="preserve"> If you are purchasing your cabin as a 2nd home, you will likely only need to put 10% down. If you are purchasing it as an investment, you will need to put 20% down. Talk to your lender about your specific situation.</t>
    </r>
  </si>
  <si>
    <t xml:space="preserve">4 Bdrm+Loft/4 bath		</t>
  </si>
  <si>
    <t xml:space="preserve">4 Bdrm+Loft/4 bath	</t>
  </si>
  <si>
    <t>*The calculations in this spreadsheet are not guaranteed. This is tool is meant to be used as one of many analysis tools that STR investors should use before making any decisions on purchasing properties.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</si>
</sst>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5" formatCode="&quot;$&quot;#,##0_);\(&quot;$&quot;#,##0\)"/>
    <numFmt numFmtId="6" formatCode="&quot;$&quot;#,##0_);[Red]\(&quot;$&quot;#,##0\)"/>
    <numFmt numFmtId="44" formatCode="_(&quot;$&quot;* #,##0.00_);_(&quot;$&quot;* \(#,##0.00\);_(&quot;$&quot;* &quot;-&quot;??_);_(@_)"/>
    <numFmt numFmtId="164" formatCode="_(&quot;$&quot;* #,##0_);_(&quot;$&quot;* \(#,##0\);_(&quot;$&quot;* &quot;-&quot;??_);_(@_)"/>
    <numFmt numFmtId="165" formatCode="_(&quot;$&quot;* #,##0.0_);_(&quot;$&quot;* \(#,##0.0\);_(&quot;$&quot;* &quot;-&quot;?_);_(@_)"/>
    <numFmt numFmtId="166" formatCode="&quot;$&quot;#,##0.0"/>
    <numFmt numFmtId="167" formatCode="&quot;$&quot;#,##0"/>
    <numFmt numFmtId="168" formatCode="&quot;$&quot;#,##0.00"/>
  </numFmts>
  <fonts count="13" x14ac:knownFonts="1">
    <font>
      <sz val="12"/>
      <color theme="1"/>
      <name val="Calibri"/>
      <family val="2"/>
      <scheme val="minor"/>
    </font>
    <font>
      <sz val="12"/>
      <color theme="1"/>
      <name val="Calibri"/>
      <family val="2"/>
      <scheme val="minor"/>
    </font>
    <font>
      <sz val="12"/>
      <color theme="0"/>
      <name val="Calibri"/>
      <family val="2"/>
      <scheme val="minor"/>
    </font>
    <font>
      <b/>
      <sz val="18"/>
      <color theme="1"/>
      <name val="Calibri"/>
      <family val="2"/>
      <scheme val="minor"/>
    </font>
    <font>
      <b/>
      <sz val="14"/>
      <color theme="1"/>
      <name val="Calibri"/>
      <family val="2"/>
      <scheme val="minor"/>
    </font>
    <font>
      <sz val="12"/>
      <color rgb="FF000000"/>
      <name val="Calibri"/>
      <family val="2"/>
      <scheme val="minor"/>
    </font>
    <font>
      <b/>
      <sz val="14"/>
      <color theme="0"/>
      <name val="Calibri"/>
      <family val="2"/>
      <scheme val="minor"/>
    </font>
    <font>
      <b/>
      <sz val="12"/>
      <color theme="1"/>
      <name val="Calibri"/>
      <family val="2"/>
      <scheme val="minor"/>
    </font>
    <font>
      <sz val="8"/>
      <name val="Calibri"/>
      <family val="2"/>
      <scheme val="minor"/>
    </font>
    <font>
      <b/>
      <sz val="16"/>
      <color theme="0"/>
      <name val="Calibri"/>
      <family val="2"/>
      <scheme val="minor"/>
    </font>
    <font>
      <b/>
      <sz val="18"/>
      <color theme="0"/>
      <name val="Calibri"/>
      <family val="2"/>
      <scheme val="minor"/>
    </font>
    <font>
      <sz val="16"/>
      <color theme="1"/>
      <name val="Century Gothic"/>
      <family val="1"/>
    </font>
    <font>
      <b/>
      <sz val="16"/>
      <color theme="1"/>
      <name val="Century Gothic"/>
      <family val="1"/>
    </font>
  </fonts>
  <fills count="25">
    <fill>
      <patternFill patternType="none"/>
    </fill>
    <fill>
      <patternFill patternType="gray125"/>
    </fill>
    <fill>
      <patternFill patternType="solid">
        <fgColor theme="4" tint="0.79998168889431442"/>
        <bgColor indexed="64"/>
      </patternFill>
    </fill>
    <fill>
      <patternFill patternType="solid">
        <fgColor theme="9"/>
        <bgColor indexed="64"/>
      </patternFill>
    </fill>
    <fill>
      <patternFill patternType="solid">
        <fgColor theme="9" tint="0.79998168889431442"/>
        <bgColor indexed="64"/>
      </patternFill>
    </fill>
    <fill>
      <patternFill patternType="solid">
        <fgColor theme="4" tint="-0.499984740745262"/>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5" tint="-0.249977111117893"/>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theme="1"/>
        <bgColor indexed="64"/>
      </patternFill>
    </fill>
    <fill>
      <patternFill patternType="solid">
        <fgColor theme="3" tint="0.79998168889431442"/>
        <bgColor indexed="64"/>
      </patternFill>
    </fill>
    <fill>
      <patternFill patternType="solid">
        <fgColor theme="9" tint="-0.249977111117893"/>
        <bgColor indexed="64"/>
      </patternFill>
    </fill>
    <fill>
      <patternFill patternType="solid">
        <fgColor theme="6" tint="0.79998168889431442"/>
        <bgColor indexed="64"/>
      </patternFill>
    </fill>
    <fill>
      <patternFill patternType="solid">
        <fgColor theme="9" tint="0.39997558519241921"/>
        <bgColor indexed="64"/>
      </patternFill>
    </fill>
    <fill>
      <patternFill patternType="solid">
        <fgColor theme="4" tint="-0.249977111117893"/>
        <bgColor indexed="64"/>
      </patternFill>
    </fill>
    <fill>
      <patternFill patternType="solid">
        <fgColor theme="7"/>
        <bgColor indexed="64"/>
      </patternFill>
    </fill>
    <fill>
      <patternFill patternType="solid">
        <fgColor theme="9" tint="-0.499984740745262"/>
        <bgColor indexed="64"/>
      </patternFill>
    </fill>
    <fill>
      <patternFill patternType="solid">
        <fgColor theme="7" tint="0.79998168889431442"/>
        <bgColor indexed="64"/>
      </patternFill>
    </fill>
    <fill>
      <patternFill patternType="solid">
        <fgColor theme="2"/>
        <bgColor indexed="64"/>
      </patternFill>
    </fill>
    <fill>
      <patternFill patternType="solid">
        <fgColor rgb="FF7030A0"/>
        <bgColor indexed="64"/>
      </patternFill>
    </fill>
    <fill>
      <patternFill patternType="solid">
        <fgColor rgb="FFB0B6FF"/>
        <bgColor indexed="64"/>
      </patternFill>
    </fill>
    <fill>
      <patternFill patternType="solid">
        <fgColor rgb="FFFF0000"/>
        <bgColor indexed="64"/>
      </patternFill>
    </fill>
    <fill>
      <patternFill patternType="solid">
        <fgColor rgb="FFFFB7A4"/>
        <bgColor indexed="64"/>
      </patternFill>
    </fill>
  </fills>
  <borders count="19">
    <border>
      <left/>
      <right/>
      <top/>
      <bottom/>
      <diagonal/>
    </border>
    <border>
      <left style="medium">
        <color theme="8" tint="-0.499984740745262"/>
      </left>
      <right style="medium">
        <color theme="8" tint="-0.499984740745262"/>
      </right>
      <top style="medium">
        <color theme="8" tint="-0.499984740745262"/>
      </top>
      <bottom style="medium">
        <color theme="8" tint="-0.499984740745262"/>
      </bottom>
      <diagonal/>
    </border>
    <border>
      <left style="medium">
        <color theme="8" tint="-0.499984740745262"/>
      </left>
      <right/>
      <top style="medium">
        <color theme="8" tint="-0.499984740745262"/>
      </top>
      <bottom/>
      <diagonal/>
    </border>
    <border>
      <left/>
      <right style="medium">
        <color theme="8" tint="-0.499984740745262"/>
      </right>
      <top style="medium">
        <color theme="8" tint="-0.499984740745262"/>
      </top>
      <bottom/>
      <diagonal/>
    </border>
    <border>
      <left style="medium">
        <color theme="8" tint="-0.499984740745262"/>
      </left>
      <right/>
      <top/>
      <bottom/>
      <diagonal/>
    </border>
    <border>
      <left/>
      <right style="medium">
        <color theme="8" tint="-0.499984740745262"/>
      </right>
      <top/>
      <bottom/>
      <diagonal/>
    </border>
    <border>
      <left style="medium">
        <color theme="8" tint="-0.499984740745262"/>
      </left>
      <right/>
      <top/>
      <bottom style="medium">
        <color theme="8" tint="-0.499984740745262"/>
      </bottom>
      <diagonal/>
    </border>
    <border>
      <left/>
      <right style="medium">
        <color theme="8" tint="-0.499984740745262"/>
      </right>
      <top/>
      <bottom style="medium">
        <color theme="8" tint="-0.499984740745262"/>
      </bottom>
      <diagonal/>
    </border>
    <border>
      <left/>
      <right/>
      <top style="medium">
        <color theme="8" tint="-0.499984740745262"/>
      </top>
      <bottom/>
      <diagonal/>
    </border>
    <border>
      <left/>
      <right/>
      <top/>
      <bottom style="medium">
        <color theme="8" tint="-0.499984740745262"/>
      </bottom>
      <diagonal/>
    </border>
    <border>
      <left style="medium">
        <color theme="8" tint="-0.499984740745262"/>
      </left>
      <right style="thin">
        <color theme="8" tint="-0.499984740745262"/>
      </right>
      <top/>
      <bottom style="medium">
        <color theme="8" tint="-0.499984740745262"/>
      </bottom>
      <diagonal/>
    </border>
    <border>
      <left style="medium">
        <color theme="8" tint="-0.499984740745262"/>
      </left>
      <right style="thin">
        <color theme="8" tint="-0.499984740745262"/>
      </right>
      <top/>
      <bottom/>
      <diagonal/>
    </border>
    <border>
      <left style="medium">
        <color theme="8" tint="-0.499984740745262"/>
      </left>
      <right style="thin">
        <color theme="8" tint="-0.499984740745262"/>
      </right>
      <top style="medium">
        <color theme="8" tint="-0.499984740745262"/>
      </top>
      <bottom/>
      <diagonal/>
    </border>
    <border>
      <left style="medium">
        <color theme="8" tint="-0.499984740745262"/>
      </left>
      <right/>
      <top style="medium">
        <color theme="8" tint="-0.499984740745262"/>
      </top>
      <bottom style="medium">
        <color theme="8" tint="-0.499984740745262"/>
      </bottom>
      <diagonal/>
    </border>
    <border>
      <left/>
      <right style="medium">
        <color theme="8" tint="-0.499984740745262"/>
      </right>
      <top style="medium">
        <color theme="8" tint="-0.499984740745262"/>
      </top>
      <bottom style="medium">
        <color theme="8" tint="-0.499984740745262"/>
      </bottom>
      <diagonal/>
    </border>
    <border>
      <left style="medium">
        <color theme="8" tint="-0.499984740745262"/>
      </left>
      <right style="medium">
        <color theme="8" tint="-0.499984740745262"/>
      </right>
      <top/>
      <bottom/>
      <diagonal/>
    </border>
    <border>
      <left/>
      <right/>
      <top style="medium">
        <color theme="8" tint="-0.499984740745262"/>
      </top>
      <bottom style="medium">
        <color theme="8" tint="-0.499984740745262"/>
      </bottom>
      <diagonal/>
    </border>
    <border>
      <left style="medium">
        <color theme="8" tint="-0.499984740745262"/>
      </left>
      <right style="medium">
        <color theme="8" tint="-0.499984740745262"/>
      </right>
      <top style="medium">
        <color theme="8" tint="-0.499984740745262"/>
      </top>
      <bottom/>
      <diagonal/>
    </border>
    <border>
      <left style="medium">
        <color theme="8" tint="-0.499984740745262"/>
      </left>
      <right style="medium">
        <color theme="8" tint="-0.499984740745262"/>
      </right>
      <top/>
      <bottom style="medium">
        <color theme="8" tint="-0.499984740745262"/>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233">
    <xf numFmtId="0" fontId="0" fillId="0" borderId="0" xfId="0"/>
    <xf numFmtId="0" fontId="4" fillId="0" borderId="0" xfId="0" applyFont="1"/>
    <xf numFmtId="164" fontId="0" fillId="0" borderId="0" xfId="1" applyNumberFormat="1" applyFont="1"/>
    <xf numFmtId="10" fontId="0" fillId="0" borderId="0" xfId="0" applyNumberFormat="1"/>
    <xf numFmtId="0" fontId="4" fillId="0" borderId="0" xfId="0" applyFont="1" applyAlignment="1">
      <alignment horizontal="center"/>
    </xf>
    <xf numFmtId="9" fontId="0" fillId="0" borderId="0" xfId="0" applyNumberFormat="1"/>
    <xf numFmtId="1" fontId="0" fillId="0" borderId="0" xfId="0" applyNumberFormat="1"/>
    <xf numFmtId="164" fontId="0" fillId="0" borderId="0" xfId="0" applyNumberFormat="1"/>
    <xf numFmtId="0" fontId="4" fillId="2" borderId="0" xfId="0" applyFont="1" applyFill="1"/>
    <xf numFmtId="164" fontId="0" fillId="2" borderId="0" xfId="0" applyNumberFormat="1" applyFill="1"/>
    <xf numFmtId="44" fontId="0" fillId="0" borderId="0" xfId="0" applyNumberFormat="1"/>
    <xf numFmtId="0" fontId="0" fillId="0" borderId="0" xfId="0" applyAlignment="1">
      <alignment wrapText="1"/>
    </xf>
    <xf numFmtId="164" fontId="0" fillId="2" borderId="0" xfId="1" applyNumberFormat="1" applyFont="1" applyFill="1"/>
    <xf numFmtId="164" fontId="0" fillId="0" borderId="0" xfId="1" applyNumberFormat="1" applyFont="1" applyFill="1"/>
    <xf numFmtId="166" fontId="0" fillId="0" borderId="0" xfId="1" applyNumberFormat="1" applyFont="1"/>
    <xf numFmtId="167" fontId="0" fillId="0" borderId="0" xfId="0" applyNumberFormat="1"/>
    <xf numFmtId="0" fontId="6" fillId="5" borderId="0" xfId="0" applyFont="1" applyFill="1"/>
    <xf numFmtId="0" fontId="4" fillId="6" borderId="0" xfId="0" applyFont="1" applyFill="1"/>
    <xf numFmtId="164" fontId="0" fillId="6" borderId="0" xfId="0" applyNumberFormat="1" applyFill="1"/>
    <xf numFmtId="164" fontId="0" fillId="6" borderId="0" xfId="1" applyNumberFormat="1" applyFont="1" applyFill="1"/>
    <xf numFmtId="0" fontId="4" fillId="3" borderId="0" xfId="0" applyFont="1" applyFill="1"/>
    <xf numFmtId="0" fontId="0" fillId="3" borderId="0" xfId="0" applyFill="1"/>
    <xf numFmtId="9" fontId="0" fillId="3" borderId="0" xfId="2" applyFont="1" applyFill="1"/>
    <xf numFmtId="1" fontId="0" fillId="3" borderId="0" xfId="0" applyNumberFormat="1" applyFill="1"/>
    <xf numFmtId="0" fontId="3" fillId="0" borderId="0" xfId="0" applyFont="1" applyAlignment="1">
      <alignment horizontal="center"/>
    </xf>
    <xf numFmtId="164" fontId="2" fillId="0" borderId="0" xfId="0" applyNumberFormat="1" applyFont="1"/>
    <xf numFmtId="9" fontId="0" fillId="0" borderId="0" xfId="2" applyFont="1" applyFill="1"/>
    <xf numFmtId="0" fontId="0" fillId="0" borderId="0" xfId="0" applyAlignment="1">
      <alignment horizontal="center"/>
    </xf>
    <xf numFmtId="165" fontId="0" fillId="0" borderId="0" xfId="0" applyNumberFormat="1"/>
    <xf numFmtId="6" fontId="0" fillId="0" borderId="0" xfId="0" applyNumberFormat="1"/>
    <xf numFmtId="166" fontId="0" fillId="0" borderId="0" xfId="1" applyNumberFormat="1" applyFont="1" applyFill="1"/>
    <xf numFmtId="0" fontId="6" fillId="0" borderId="0" xfId="0" applyFont="1"/>
    <xf numFmtId="0" fontId="4" fillId="9" borderId="0" xfId="0" applyFont="1" applyFill="1"/>
    <xf numFmtId="164" fontId="0" fillId="9" borderId="0" xfId="0" applyNumberFormat="1" applyFill="1"/>
    <xf numFmtId="164" fontId="0" fillId="9" borderId="0" xfId="1" applyNumberFormat="1" applyFont="1" applyFill="1"/>
    <xf numFmtId="0" fontId="4" fillId="8" borderId="0" xfId="0" applyFont="1" applyFill="1"/>
    <xf numFmtId="0" fontId="0" fillId="8" borderId="0" xfId="0" applyFill="1"/>
    <xf numFmtId="9" fontId="0" fillId="8" borderId="0" xfId="2" applyFont="1" applyFill="1"/>
    <xf numFmtId="1" fontId="0" fillId="8" borderId="0" xfId="0" applyNumberFormat="1" applyFill="1"/>
    <xf numFmtId="0" fontId="7" fillId="10" borderId="0" xfId="0" applyFont="1" applyFill="1"/>
    <xf numFmtId="164" fontId="7" fillId="10" borderId="0" xfId="1" applyNumberFormat="1" applyFont="1" applyFill="1"/>
    <xf numFmtId="0" fontId="0" fillId="11" borderId="0" xfId="0" applyFill="1"/>
    <xf numFmtId="0" fontId="7" fillId="0" borderId="2" xfId="0" applyFont="1" applyBorder="1" applyAlignment="1">
      <alignment horizontal="center"/>
    </xf>
    <xf numFmtId="0" fontId="7" fillId="0" borderId="3" xfId="0" applyFont="1" applyBorder="1" applyAlignment="1">
      <alignment horizontal="center"/>
    </xf>
    <xf numFmtId="0" fontId="0" fillId="0" borderId="4" xfId="0" applyBorder="1"/>
    <xf numFmtId="164" fontId="0" fillId="0" borderId="5" xfId="0" applyNumberFormat="1" applyBorder="1"/>
    <xf numFmtId="0" fontId="0" fillId="10" borderId="4" xfId="0" applyFill="1" applyBorder="1"/>
    <xf numFmtId="164" fontId="0" fillId="10" borderId="5" xfId="0" applyNumberFormat="1" applyFill="1" applyBorder="1"/>
    <xf numFmtId="0" fontId="0" fillId="0" borderId="5" xfId="0" applyBorder="1"/>
    <xf numFmtId="168" fontId="0" fillId="0" borderId="5" xfId="0" applyNumberFormat="1" applyBorder="1"/>
    <xf numFmtId="0" fontId="0" fillId="10" borderId="6" xfId="0" applyFill="1" applyBorder="1"/>
    <xf numFmtId="168" fontId="0" fillId="10" borderId="7" xfId="0" applyNumberFormat="1" applyFill="1" applyBorder="1"/>
    <xf numFmtId="0" fontId="0" fillId="0" borderId="2" xfId="0" applyBorder="1"/>
    <xf numFmtId="0" fontId="0" fillId="0" borderId="3" xfId="0" applyBorder="1"/>
    <xf numFmtId="0" fontId="0" fillId="0" borderId="7" xfId="0" applyBorder="1"/>
    <xf numFmtId="5" fontId="0" fillId="0" borderId="0" xfId="1" applyNumberFormat="1" applyFont="1"/>
    <xf numFmtId="0" fontId="0" fillId="4" borderId="0" xfId="0" applyFill="1"/>
    <xf numFmtId="9" fontId="0" fillId="4" borderId="0" xfId="2" applyFont="1" applyFill="1"/>
    <xf numFmtId="0" fontId="0" fillId="9" borderId="0" xfId="0" applyFill="1"/>
    <xf numFmtId="9" fontId="0" fillId="9" borderId="0" xfId="2" applyFont="1" applyFill="1"/>
    <xf numFmtId="9" fontId="0" fillId="4" borderId="0" xfId="0" applyNumberFormat="1" applyFill="1"/>
    <xf numFmtId="10" fontId="0" fillId="9" borderId="0" xfId="0" applyNumberFormat="1" applyFill="1"/>
    <xf numFmtId="0" fontId="0" fillId="0" borderId="0" xfId="0" applyAlignment="1">
      <alignment horizontal="right"/>
    </xf>
    <xf numFmtId="0" fontId="7" fillId="12" borderId="0" xfId="0" applyFont="1" applyFill="1" applyAlignment="1">
      <alignment horizontal="center"/>
    </xf>
    <xf numFmtId="168" fontId="0" fillId="0" borderId="7" xfId="0" applyNumberFormat="1" applyBorder="1"/>
    <xf numFmtId="0" fontId="0" fillId="6" borderId="5" xfId="0" applyFill="1" applyBorder="1" applyAlignment="1">
      <alignment horizontal="center"/>
    </xf>
    <xf numFmtId="0" fontId="4" fillId="6" borderId="2" xfId="0" applyFont="1" applyFill="1" applyBorder="1"/>
    <xf numFmtId="164" fontId="0" fillId="6" borderId="8" xfId="1" applyNumberFormat="1" applyFont="1" applyFill="1" applyBorder="1"/>
    <xf numFmtId="164" fontId="0" fillId="6" borderId="3" xfId="1" applyNumberFormat="1" applyFont="1" applyFill="1" applyBorder="1"/>
    <xf numFmtId="0" fontId="5" fillId="0" borderId="4" xfId="0" applyFont="1" applyBorder="1"/>
    <xf numFmtId="164" fontId="0" fillId="0" borderId="0" xfId="1" applyNumberFormat="1" applyFont="1" applyFill="1" applyBorder="1"/>
    <xf numFmtId="164" fontId="0" fillId="0" borderId="5" xfId="1" applyNumberFormat="1" applyFont="1" applyFill="1" applyBorder="1"/>
    <xf numFmtId="6" fontId="0" fillId="0" borderId="5" xfId="0" applyNumberFormat="1" applyBorder="1"/>
    <xf numFmtId="0" fontId="6" fillId="0" borderId="4" xfId="0" applyFont="1" applyBorder="1"/>
    <xf numFmtId="0" fontId="9" fillId="5" borderId="6" xfId="0" applyFont="1" applyFill="1" applyBorder="1"/>
    <xf numFmtId="164" fontId="9" fillId="5" borderId="9" xfId="0" applyNumberFormat="1" applyFont="1" applyFill="1" applyBorder="1"/>
    <xf numFmtId="164" fontId="9" fillId="5" borderId="5" xfId="0" applyNumberFormat="1" applyFont="1" applyFill="1" applyBorder="1"/>
    <xf numFmtId="164" fontId="9" fillId="5" borderId="7" xfId="0" applyNumberFormat="1" applyFont="1" applyFill="1" applyBorder="1"/>
    <xf numFmtId="4" fontId="0" fillId="0" borderId="0" xfId="0" applyNumberFormat="1"/>
    <xf numFmtId="168" fontId="0" fillId="0" borderId="0" xfId="0" applyNumberFormat="1"/>
    <xf numFmtId="0" fontId="2" fillId="13" borderId="5" xfId="0" applyFont="1" applyFill="1" applyBorder="1" applyAlignment="1">
      <alignment horizontal="center"/>
    </xf>
    <xf numFmtId="0" fontId="0" fillId="6" borderId="11" xfId="0" applyFill="1" applyBorder="1" applyAlignment="1">
      <alignment horizontal="center"/>
    </xf>
    <xf numFmtId="4" fontId="0" fillId="0" borderId="11" xfId="0" applyNumberFormat="1" applyBorder="1"/>
    <xf numFmtId="4" fontId="0" fillId="0" borderId="10" xfId="0" applyNumberFormat="1" applyBorder="1"/>
    <xf numFmtId="0" fontId="2" fillId="13" borderId="11" xfId="0" applyFont="1" applyFill="1" applyBorder="1" applyAlignment="1">
      <alignment horizontal="center"/>
    </xf>
    <xf numFmtId="0" fontId="0" fillId="14" borderId="0" xfId="0" applyFill="1" applyAlignment="1">
      <alignment horizontal="right"/>
    </xf>
    <xf numFmtId="167" fontId="0" fillId="14" borderId="0" xfId="0" applyNumberFormat="1" applyFill="1"/>
    <xf numFmtId="4" fontId="0" fillId="14" borderId="11" xfId="0" applyNumberFormat="1" applyFill="1" applyBorder="1"/>
    <xf numFmtId="168" fontId="0" fillId="14" borderId="5" xfId="0" applyNumberFormat="1" applyFill="1" applyBorder="1"/>
    <xf numFmtId="167" fontId="0" fillId="0" borderId="11" xfId="0" applyNumberFormat="1" applyBorder="1"/>
    <xf numFmtId="167" fontId="0" fillId="14" borderId="11" xfId="0" applyNumberFormat="1" applyFill="1" applyBorder="1"/>
    <xf numFmtId="167" fontId="0" fillId="0" borderId="10" xfId="0" applyNumberFormat="1" applyBorder="1"/>
    <xf numFmtId="0" fontId="2" fillId="8" borderId="5" xfId="0" applyFont="1" applyFill="1" applyBorder="1" applyAlignment="1">
      <alignment horizontal="center"/>
    </xf>
    <xf numFmtId="0" fontId="0" fillId="9" borderId="12" xfId="0" applyFill="1" applyBorder="1" applyAlignment="1">
      <alignment horizontal="center"/>
    </xf>
    <xf numFmtId="0" fontId="0" fillId="9" borderId="3" xfId="0" applyFill="1" applyBorder="1" applyAlignment="1">
      <alignment horizontal="center"/>
    </xf>
    <xf numFmtId="167" fontId="0" fillId="0" borderId="5" xfId="0" applyNumberFormat="1" applyBorder="1"/>
    <xf numFmtId="0" fontId="4" fillId="9" borderId="2" xfId="0" applyFont="1" applyFill="1" applyBorder="1"/>
    <xf numFmtId="164" fontId="0" fillId="9" borderId="8" xfId="1" applyNumberFormat="1" applyFont="1" applyFill="1" applyBorder="1"/>
    <xf numFmtId="164" fontId="0" fillId="9" borderId="3" xfId="1" applyNumberFormat="1" applyFont="1" applyFill="1" applyBorder="1"/>
    <xf numFmtId="5" fontId="0" fillId="0" borderId="8" xfId="1" applyNumberFormat="1" applyFont="1" applyBorder="1"/>
    <xf numFmtId="0" fontId="0" fillId="0" borderId="8" xfId="0" applyBorder="1"/>
    <xf numFmtId="0" fontId="0" fillId="6" borderId="6" xfId="0" applyFill="1" applyBorder="1"/>
    <xf numFmtId="164" fontId="0" fillId="6" borderId="9" xfId="1" applyNumberFormat="1" applyFont="1" applyFill="1" applyBorder="1"/>
    <xf numFmtId="0" fontId="0" fillId="0" borderId="9" xfId="0" applyBorder="1"/>
    <xf numFmtId="0" fontId="0" fillId="9" borderId="9" xfId="0" applyFill="1" applyBorder="1"/>
    <xf numFmtId="164" fontId="0" fillId="9" borderId="9" xfId="1" applyNumberFormat="1" applyFont="1" applyFill="1" applyBorder="1"/>
    <xf numFmtId="165" fontId="0" fillId="0" borderId="8" xfId="0" applyNumberFormat="1" applyBorder="1"/>
    <xf numFmtId="0" fontId="0" fillId="15" borderId="6" xfId="0" applyFill="1" applyBorder="1"/>
    <xf numFmtId="165" fontId="0" fillId="15" borderId="9" xfId="0" applyNumberFormat="1" applyFill="1" applyBorder="1"/>
    <xf numFmtId="0" fontId="0" fillId="7" borderId="9" xfId="0" applyFill="1" applyBorder="1"/>
    <xf numFmtId="165" fontId="0" fillId="7" borderId="9" xfId="0" applyNumberFormat="1" applyFill="1" applyBorder="1"/>
    <xf numFmtId="167" fontId="0" fillId="0" borderId="7" xfId="0" applyNumberFormat="1" applyBorder="1"/>
    <xf numFmtId="0" fontId="2" fillId="8" borderId="12" xfId="0" applyFont="1" applyFill="1" applyBorder="1" applyAlignment="1">
      <alignment horizontal="center"/>
    </xf>
    <xf numFmtId="0" fontId="0" fillId="2" borderId="6" xfId="0" applyFill="1" applyBorder="1"/>
    <xf numFmtId="164" fontId="0" fillId="2" borderId="9" xfId="1" applyNumberFormat="1" applyFont="1" applyFill="1" applyBorder="1"/>
    <xf numFmtId="0" fontId="4" fillId="2" borderId="2" xfId="0" applyFont="1" applyFill="1" applyBorder="1"/>
    <xf numFmtId="164" fontId="0" fillId="2" borderId="8" xfId="1" applyNumberFormat="1" applyFont="1" applyFill="1" applyBorder="1"/>
    <xf numFmtId="164" fontId="0" fillId="2" borderId="3" xfId="1" applyNumberFormat="1" applyFont="1" applyFill="1" applyBorder="1"/>
    <xf numFmtId="0" fontId="0" fillId="2" borderId="0" xfId="0" applyFill="1"/>
    <xf numFmtId="9" fontId="0" fillId="2" borderId="0" xfId="0" applyNumberFormat="1" applyFill="1"/>
    <xf numFmtId="9" fontId="0" fillId="2" borderId="0" xfId="2" applyFont="1" applyFill="1"/>
    <xf numFmtId="0" fontId="9" fillId="18" borderId="6" xfId="0" applyFont="1" applyFill="1" applyBorder="1"/>
    <xf numFmtId="164" fontId="9" fillId="18" borderId="9" xfId="0" applyNumberFormat="1" applyFont="1" applyFill="1" applyBorder="1"/>
    <xf numFmtId="164" fontId="9" fillId="18" borderId="5" xfId="0" applyNumberFormat="1" applyFont="1" applyFill="1" applyBorder="1"/>
    <xf numFmtId="164" fontId="9" fillId="18" borderId="7" xfId="0" applyNumberFormat="1" applyFont="1" applyFill="1" applyBorder="1"/>
    <xf numFmtId="0" fontId="2" fillId="5" borderId="0" xfId="0" applyFont="1" applyFill="1"/>
    <xf numFmtId="9" fontId="2" fillId="5" borderId="0" xfId="2" applyFont="1" applyFill="1"/>
    <xf numFmtId="1" fontId="2" fillId="5" borderId="0" xfId="0" applyNumberFormat="1" applyFont="1" applyFill="1"/>
    <xf numFmtId="0" fontId="2" fillId="5" borderId="6" xfId="0" applyFont="1" applyFill="1" applyBorder="1"/>
    <xf numFmtId="165" fontId="2" fillId="5" borderId="9" xfId="0" applyNumberFormat="1" applyFont="1" applyFill="1" applyBorder="1"/>
    <xf numFmtId="164" fontId="0" fillId="19" borderId="9" xfId="1" applyNumberFormat="1" applyFont="1" applyFill="1" applyBorder="1"/>
    <xf numFmtId="0" fontId="4" fillId="19" borderId="0" xfId="0" applyFont="1" applyFill="1"/>
    <xf numFmtId="164" fontId="0" fillId="19" borderId="0" xfId="0" applyNumberFormat="1" applyFill="1"/>
    <xf numFmtId="164" fontId="0" fillId="19" borderId="0" xfId="1" applyNumberFormat="1" applyFont="1" applyFill="1"/>
    <xf numFmtId="0" fontId="4" fillId="19" borderId="2" xfId="0" applyFont="1" applyFill="1" applyBorder="1"/>
    <xf numFmtId="164" fontId="0" fillId="19" borderId="8" xfId="1" applyNumberFormat="1" applyFont="1" applyFill="1" applyBorder="1"/>
    <xf numFmtId="164" fontId="0" fillId="19" borderId="3" xfId="1" applyNumberFormat="1" applyFont="1" applyFill="1" applyBorder="1"/>
    <xf numFmtId="0" fontId="0" fillId="19" borderId="0" xfId="0" applyFill="1"/>
    <xf numFmtId="10" fontId="0" fillId="19" borderId="0" xfId="0" applyNumberFormat="1" applyFill="1"/>
    <xf numFmtId="9" fontId="0" fillId="19" borderId="0" xfId="2" applyFont="1" applyFill="1"/>
    <xf numFmtId="165" fontId="0" fillId="17" borderId="9" xfId="0" applyNumberFormat="1" applyFill="1" applyBorder="1"/>
    <xf numFmtId="0" fontId="4" fillId="17" borderId="0" xfId="0" applyFont="1" applyFill="1"/>
    <xf numFmtId="0" fontId="0" fillId="17" borderId="0" xfId="0" applyFill="1"/>
    <xf numFmtId="9" fontId="0" fillId="17" borderId="0" xfId="2" applyFont="1" applyFill="1"/>
    <xf numFmtId="1" fontId="0" fillId="17" borderId="0" xfId="0" applyNumberFormat="1" applyFill="1"/>
    <xf numFmtId="0" fontId="0" fillId="19" borderId="12" xfId="0" applyFill="1" applyBorder="1" applyAlignment="1">
      <alignment horizontal="center"/>
    </xf>
    <xf numFmtId="0" fontId="0" fillId="19" borderId="3" xfId="0" applyFill="1" applyBorder="1" applyAlignment="1">
      <alignment horizontal="center"/>
    </xf>
    <xf numFmtId="0" fontId="2" fillId="17" borderId="12" xfId="0" applyFont="1" applyFill="1" applyBorder="1" applyAlignment="1">
      <alignment horizontal="center"/>
    </xf>
    <xf numFmtId="0" fontId="2" fillId="17" borderId="5" xfId="0" applyFont="1" applyFill="1" applyBorder="1" applyAlignment="1">
      <alignment horizontal="center"/>
    </xf>
    <xf numFmtId="0" fontId="0" fillId="2" borderId="11" xfId="0" applyFill="1" applyBorder="1" applyAlignment="1">
      <alignment horizontal="center"/>
    </xf>
    <xf numFmtId="0" fontId="0" fillId="2" borderId="5" xfId="0" applyFill="1" applyBorder="1" applyAlignment="1">
      <alignment horizontal="center"/>
    </xf>
    <xf numFmtId="0" fontId="2" fillId="5" borderId="11" xfId="0" applyFont="1" applyFill="1" applyBorder="1" applyAlignment="1">
      <alignment horizontal="center"/>
    </xf>
    <xf numFmtId="0" fontId="2" fillId="5" borderId="5" xfId="0" applyFont="1" applyFill="1" applyBorder="1" applyAlignment="1">
      <alignment horizontal="center"/>
    </xf>
    <xf numFmtId="0" fontId="7" fillId="0" borderId="0" xfId="0" applyFont="1"/>
    <xf numFmtId="0" fontId="0" fillId="19" borderId="6" xfId="0" applyFill="1" applyBorder="1"/>
    <xf numFmtId="0" fontId="0" fillId="17" borderId="6" xfId="0" applyFill="1" applyBorder="1"/>
    <xf numFmtId="0" fontId="11" fillId="0" borderId="0" xfId="0" applyFont="1" applyAlignment="1">
      <alignment vertical="top" wrapText="1"/>
    </xf>
    <xf numFmtId="0" fontId="11" fillId="20" borderId="0" xfId="0" applyFont="1" applyFill="1" applyAlignment="1">
      <alignment vertical="top" wrapText="1"/>
    </xf>
    <xf numFmtId="0" fontId="11" fillId="0" borderId="1" xfId="0" applyFont="1" applyBorder="1" applyAlignment="1">
      <alignment vertical="top" wrapText="1"/>
    </xf>
    <xf numFmtId="0" fontId="0" fillId="22" borderId="6" xfId="0" applyFill="1" applyBorder="1"/>
    <xf numFmtId="164" fontId="0" fillId="22" borderId="9" xfId="1" applyNumberFormat="1" applyFont="1" applyFill="1" applyBorder="1"/>
    <xf numFmtId="0" fontId="4" fillId="22" borderId="0" xfId="0" applyFont="1" applyFill="1"/>
    <xf numFmtId="164" fontId="0" fillId="22" borderId="0" xfId="0" applyNumberFormat="1" applyFill="1"/>
    <xf numFmtId="164" fontId="0" fillId="22" borderId="0" xfId="1" applyNumberFormat="1" applyFont="1" applyFill="1"/>
    <xf numFmtId="0" fontId="4" fillId="22" borderId="2" xfId="0" applyFont="1" applyFill="1" applyBorder="1"/>
    <xf numFmtId="164" fontId="0" fillId="22" borderId="8" xfId="1" applyNumberFormat="1" applyFont="1" applyFill="1" applyBorder="1"/>
    <xf numFmtId="164" fontId="0" fillId="22" borderId="3" xfId="1" applyNumberFormat="1" applyFont="1" applyFill="1" applyBorder="1"/>
    <xf numFmtId="0" fontId="0" fillId="22" borderId="0" xfId="0" applyFill="1"/>
    <xf numFmtId="9" fontId="0" fillId="22" borderId="0" xfId="0" applyNumberFormat="1" applyFill="1"/>
    <xf numFmtId="0" fontId="2" fillId="22" borderId="0" xfId="0" applyFont="1" applyFill="1"/>
    <xf numFmtId="9" fontId="2" fillId="22" borderId="0" xfId="2" applyFont="1" applyFill="1"/>
    <xf numFmtId="9" fontId="0" fillId="22" borderId="0" xfId="2" applyFont="1" applyFill="1"/>
    <xf numFmtId="0" fontId="2" fillId="21" borderId="6" xfId="0" applyFont="1" applyFill="1" applyBorder="1"/>
    <xf numFmtId="165" fontId="2" fillId="21" borderId="9" xfId="0" applyNumberFormat="1" applyFont="1" applyFill="1" applyBorder="1"/>
    <xf numFmtId="0" fontId="9" fillId="11" borderId="6" xfId="0" applyFont="1" applyFill="1" applyBorder="1"/>
    <xf numFmtId="164" fontId="9" fillId="11" borderId="9" xfId="0" applyNumberFormat="1" applyFont="1" applyFill="1" applyBorder="1"/>
    <xf numFmtId="164" fontId="9" fillId="11" borderId="5" xfId="0" applyNumberFormat="1" applyFont="1" applyFill="1" applyBorder="1"/>
    <xf numFmtId="164" fontId="9" fillId="11" borderId="7" xfId="0" applyNumberFormat="1" applyFont="1" applyFill="1" applyBorder="1"/>
    <xf numFmtId="0" fontId="6" fillId="21" borderId="0" xfId="0" applyFont="1" applyFill="1"/>
    <xf numFmtId="0" fontId="2" fillId="21" borderId="0" xfId="0" applyFont="1" applyFill="1"/>
    <xf numFmtId="1" fontId="2" fillId="21" borderId="0" xfId="0" applyNumberFormat="1" applyFont="1" applyFill="1"/>
    <xf numFmtId="0" fontId="0" fillId="22" borderId="11" xfId="0" applyFill="1" applyBorder="1" applyAlignment="1">
      <alignment horizontal="center"/>
    </xf>
    <xf numFmtId="0" fontId="0" fillId="22" borderId="5" xfId="0" applyFill="1" applyBorder="1" applyAlignment="1">
      <alignment horizontal="center"/>
    </xf>
    <xf numFmtId="0" fontId="2" fillId="21" borderId="11" xfId="0" applyFont="1" applyFill="1" applyBorder="1" applyAlignment="1">
      <alignment horizontal="center"/>
    </xf>
    <xf numFmtId="0" fontId="2" fillId="21" borderId="5" xfId="0" applyFont="1" applyFill="1" applyBorder="1" applyAlignment="1">
      <alignment horizontal="center"/>
    </xf>
    <xf numFmtId="0" fontId="0" fillId="24" borderId="6" xfId="0" applyFill="1" applyBorder="1"/>
    <xf numFmtId="164" fontId="0" fillId="24" borderId="9" xfId="1" applyNumberFormat="1" applyFont="1" applyFill="1" applyBorder="1"/>
    <xf numFmtId="0" fontId="4" fillId="24" borderId="0" xfId="0" applyFont="1" applyFill="1"/>
    <xf numFmtId="164" fontId="0" fillId="24" borderId="0" xfId="0" applyNumberFormat="1" applyFill="1"/>
    <xf numFmtId="164" fontId="0" fillId="24" borderId="0" xfId="1" applyNumberFormat="1" applyFont="1" applyFill="1"/>
    <xf numFmtId="0" fontId="4" fillId="24" borderId="2" xfId="0" applyFont="1" applyFill="1" applyBorder="1"/>
    <xf numFmtId="164" fontId="0" fillId="24" borderId="8" xfId="1" applyNumberFormat="1" applyFont="1" applyFill="1" applyBorder="1"/>
    <xf numFmtId="164" fontId="0" fillId="24" borderId="3" xfId="1" applyNumberFormat="1" applyFont="1" applyFill="1" applyBorder="1"/>
    <xf numFmtId="0" fontId="0" fillId="24" borderId="0" xfId="0" applyFill="1"/>
    <xf numFmtId="10" fontId="0" fillId="24" borderId="0" xfId="0" applyNumberFormat="1" applyFill="1"/>
    <xf numFmtId="9" fontId="0" fillId="24" borderId="0" xfId="2" applyFont="1" applyFill="1"/>
    <xf numFmtId="0" fontId="0" fillId="23" borderId="6" xfId="0" applyFill="1" applyBorder="1"/>
    <xf numFmtId="165" fontId="0" fillId="23" borderId="9" xfId="0" applyNumberFormat="1" applyFill="1" applyBorder="1"/>
    <xf numFmtId="0" fontId="6" fillId="23" borderId="0" xfId="0" applyFont="1" applyFill="1"/>
    <xf numFmtId="0" fontId="2" fillId="23" borderId="0" xfId="0" applyFont="1" applyFill="1"/>
    <xf numFmtId="9" fontId="2" fillId="23" borderId="0" xfId="2" applyFont="1" applyFill="1"/>
    <xf numFmtId="1" fontId="2" fillId="23" borderId="0" xfId="0" applyNumberFormat="1" applyFont="1" applyFill="1"/>
    <xf numFmtId="0" fontId="0" fillId="24" borderId="12" xfId="0" applyFill="1" applyBorder="1" applyAlignment="1">
      <alignment horizontal="center"/>
    </xf>
    <xf numFmtId="0" fontId="0" fillId="24" borderId="3" xfId="0" applyFill="1" applyBorder="1" applyAlignment="1">
      <alignment horizontal="center"/>
    </xf>
    <xf numFmtId="0" fontId="2" fillId="23" borderId="12" xfId="0" applyFont="1" applyFill="1" applyBorder="1" applyAlignment="1">
      <alignment horizontal="center"/>
    </xf>
    <xf numFmtId="0" fontId="2" fillId="23" borderId="5" xfId="0" applyFont="1" applyFill="1" applyBorder="1" applyAlignment="1">
      <alignment horizontal="center"/>
    </xf>
    <xf numFmtId="0" fontId="0" fillId="0" borderId="15" xfId="0" applyBorder="1" applyAlignment="1">
      <alignment horizontal="center" vertical="center"/>
    </xf>
    <xf numFmtId="164" fontId="0" fillId="0" borderId="15" xfId="1" applyNumberFormat="1" applyFont="1" applyFill="1"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7" fillId="0" borderId="13" xfId="0" applyFont="1" applyBorder="1" applyAlignment="1">
      <alignment horizontal="center"/>
    </xf>
    <xf numFmtId="0" fontId="7" fillId="0" borderId="14" xfId="0" applyFont="1" applyBorder="1" applyAlignment="1">
      <alignment horizontal="center"/>
    </xf>
    <xf numFmtId="0" fontId="0" fillId="0" borderId="14" xfId="0" applyBorder="1" applyAlignment="1">
      <alignment horizontal="center"/>
    </xf>
    <xf numFmtId="0" fontId="7" fillId="0" borderId="2" xfId="0" applyFont="1" applyBorder="1" applyAlignment="1">
      <alignment horizontal="center"/>
    </xf>
    <xf numFmtId="0" fontId="7" fillId="0" borderId="3" xfId="0" applyFont="1" applyBorder="1" applyAlignment="1">
      <alignment horizontal="center"/>
    </xf>
    <xf numFmtId="0" fontId="7" fillId="0" borderId="16" xfId="0" applyFont="1" applyBorder="1" applyAlignment="1">
      <alignment horizontal="center"/>
    </xf>
    <xf numFmtId="0" fontId="3" fillId="0" borderId="0" xfId="0" applyFont="1" applyAlignment="1">
      <alignment horizontal="center"/>
    </xf>
    <xf numFmtId="0" fontId="3" fillId="8" borderId="0" xfId="0" applyFont="1" applyFill="1" applyAlignment="1">
      <alignment horizontal="center"/>
    </xf>
    <xf numFmtId="0" fontId="3" fillId="9" borderId="0" xfId="0" applyFont="1" applyFill="1" applyAlignment="1">
      <alignment horizontal="center"/>
    </xf>
    <xf numFmtId="0" fontId="3" fillId="3" borderId="0" xfId="0" applyFont="1" applyFill="1" applyAlignment="1">
      <alignment horizontal="center"/>
    </xf>
    <xf numFmtId="0" fontId="3" fillId="4" borderId="0" xfId="0" applyFont="1" applyFill="1" applyAlignment="1">
      <alignment horizontal="center"/>
    </xf>
    <xf numFmtId="0" fontId="0" fillId="0" borderId="17" xfId="0" applyBorder="1" applyAlignment="1">
      <alignment horizontal="center" vertical="center"/>
    </xf>
    <xf numFmtId="0" fontId="0" fillId="0" borderId="18" xfId="0" applyBorder="1" applyAlignment="1">
      <alignment horizontal="center" vertical="center"/>
    </xf>
    <xf numFmtId="164" fontId="0" fillId="0" borderId="17" xfId="1" applyNumberFormat="1" applyFont="1" applyFill="1" applyBorder="1" applyAlignment="1">
      <alignment horizontal="center" vertical="center"/>
    </xf>
    <xf numFmtId="164" fontId="0" fillId="0" borderId="18" xfId="1" applyNumberFormat="1" applyFont="1" applyFill="1" applyBorder="1" applyAlignment="1">
      <alignment horizontal="center" vertical="center"/>
    </xf>
    <xf numFmtId="0" fontId="10" fillId="16" borderId="0" xfId="0" applyFont="1" applyFill="1" applyAlignment="1">
      <alignment horizontal="center"/>
    </xf>
    <xf numFmtId="0" fontId="3" fillId="17" borderId="0" xfId="0" applyFont="1" applyFill="1" applyAlignment="1">
      <alignment horizontal="center"/>
    </xf>
    <xf numFmtId="0" fontId="3" fillId="2" borderId="0" xfId="0" applyFont="1" applyFill="1" applyAlignment="1">
      <alignment horizontal="center"/>
    </xf>
    <xf numFmtId="0" fontId="3" fillId="19" borderId="0" xfId="0" applyFont="1" applyFill="1" applyAlignment="1">
      <alignment horizontal="center"/>
    </xf>
    <xf numFmtId="0" fontId="10" fillId="21" borderId="0" xfId="0" applyFont="1" applyFill="1" applyAlignment="1">
      <alignment horizontal="center"/>
    </xf>
    <xf numFmtId="0" fontId="3" fillId="23" borderId="0" xfId="0" applyFont="1" applyFill="1" applyAlignment="1">
      <alignment horizontal="center"/>
    </xf>
    <xf numFmtId="0" fontId="3" fillId="22" borderId="0" xfId="0" applyFont="1" applyFill="1" applyAlignment="1">
      <alignment horizontal="center"/>
    </xf>
    <xf numFmtId="0" fontId="3" fillId="24" borderId="0" xfId="0" applyFont="1" applyFill="1" applyAlignment="1">
      <alignment horizontal="center"/>
    </xf>
  </cellXfs>
  <cellStyles count="3">
    <cellStyle name="Currency" xfId="1" builtinId="4"/>
    <cellStyle name="Normal" xfId="0" builtinId="0"/>
    <cellStyle name="Percent" xfId="2" builtinId="5"/>
  </cellStyles>
  <dxfs count="0"/>
  <tableStyles count="0" defaultTableStyle="TableStyleMedium2" defaultPivotStyle="PivotStyleLight16"/>
  <colors>
    <mruColors>
      <color rgb="FFFFB7A4"/>
      <color rgb="FFB0B6FF"/>
      <color rgb="FF7A81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person displayName="Stacy Parkelj" id="{6CA90794-B681-C943-ADCE-66902006676E}" userId="S::owner@bellacrestabrokenbow.com::479a6037-bdba-4d66-8e29-c90e53f13265"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12" dT="2021-01-02T17:07:29.21" personId="{6CA90794-B681-C943-ADCE-66902006676E}" id="{737FBE95-9381-B246-8EFE-37AFD041216E}">
    <text>You may be eligible for 10% down. Check with your lender!</text>
  </threadedComment>
  <threadedComment ref="G12" dT="2021-01-02T17:08:01.00" personId="{6CA90794-B681-C943-ADCE-66902006676E}" id="{7FFA8861-345C-084D-902B-4904DFA41157}">
    <text>You may be eligible for 10% down. Check with your lender!</text>
  </threadedComment>
</ThreadedComments>
</file>

<file path=xl/threadedComments/threadedComment2.xml><?xml version="1.0" encoding="utf-8"?>
<ThreadedComments xmlns="http://schemas.microsoft.com/office/spreadsheetml/2018/threadedcomments" xmlns:x="http://schemas.openxmlformats.org/spreadsheetml/2006/main">
  <threadedComment ref="B12" dT="2021-01-02T17:07:29.21" personId="{6CA90794-B681-C943-ADCE-66902006676E}" id="{0BFB2C5F-BC3A-AC41-9332-A6A545368961}">
    <text>You may be eligible for 10% down. Check with your lender!</text>
  </threadedComment>
  <threadedComment ref="G12" dT="2021-01-02T17:08:01.00" personId="{6CA90794-B681-C943-ADCE-66902006676E}" id="{59A3602C-3C21-8D47-8D61-13B1FBC03E8F}">
    <text>You may be eligible for 10% down. Check with your lender!</text>
  </threadedComment>
</ThreadedComments>
</file>

<file path=xl/threadedComments/threadedComment3.xml><?xml version="1.0" encoding="utf-8"?>
<ThreadedComments xmlns="http://schemas.microsoft.com/office/spreadsheetml/2018/threadedcomments" xmlns:x="http://schemas.openxmlformats.org/spreadsheetml/2006/main">
  <threadedComment ref="B12" dT="2021-01-02T17:07:29.21" personId="{6CA90794-B681-C943-ADCE-66902006676E}" id="{FDC5CAF4-E5FF-224A-8F99-9227B47A9C30}">
    <text>You may be eligible for 10% down. Check with your lender!</text>
  </threadedComment>
  <threadedComment ref="G12" dT="2021-01-02T17:08:01.00" personId="{6CA90794-B681-C943-ADCE-66902006676E}" id="{477B4555-3E94-E24B-8BB1-C47CA95E2ECD}">
    <text>You may be eligible for 10% down. Check with your lender!</text>
  </threadedComment>
</ThreadedComment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microsoft.com/office/2017/10/relationships/threadedComment" Target="../threadedComments/threadedComment3.xml"/><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A40EF-9423-D549-8E28-F900FB68EEB4}">
  <dimension ref="A1:A7"/>
  <sheetViews>
    <sheetView tabSelected="1" workbookViewId="0">
      <selection activeCell="A7" sqref="A7"/>
    </sheetView>
  </sheetViews>
  <sheetFormatPr baseColWidth="10" defaultRowHeight="16" x14ac:dyDescent="0.2"/>
  <cols>
    <col min="1" max="1" width="117" customWidth="1"/>
  </cols>
  <sheetData>
    <row r="1" spans="1:1" ht="67" thickBot="1" x14ac:dyDescent="0.25">
      <c r="A1" s="158" t="s">
        <v>92</v>
      </c>
    </row>
    <row r="2" spans="1:1" ht="132" x14ac:dyDescent="0.2">
      <c r="A2" s="157" t="s">
        <v>93</v>
      </c>
    </row>
    <row r="3" spans="1:1" ht="88" x14ac:dyDescent="0.2">
      <c r="A3" s="156" t="s">
        <v>96</v>
      </c>
    </row>
    <row r="4" spans="1:1" ht="154" x14ac:dyDescent="0.2">
      <c r="A4" s="157" t="s">
        <v>94</v>
      </c>
    </row>
    <row r="5" spans="1:1" ht="110" x14ac:dyDescent="0.2">
      <c r="A5" s="157" t="s">
        <v>95</v>
      </c>
    </row>
    <row r="7" spans="1:1" ht="66" x14ac:dyDescent="0.2">
      <c r="A7" s="157" t="s">
        <v>99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62081-36AA-F04D-A87F-03CC5A981335}">
  <dimension ref="A1:Z74"/>
  <sheetViews>
    <sheetView workbookViewId="0">
      <selection activeCell="L11" sqref="L11"/>
    </sheetView>
  </sheetViews>
  <sheetFormatPr baseColWidth="10" defaultRowHeight="16" x14ac:dyDescent="0.2"/>
  <cols>
    <col min="1" max="1" width="41.1640625" bestFit="1" customWidth="1"/>
    <col min="2" max="2" width="13.6640625" bestFit="1" customWidth="1"/>
    <col min="3" max="4" width="11.5" bestFit="1" customWidth="1"/>
    <col min="6" max="6" width="38.33203125" bestFit="1" customWidth="1"/>
    <col min="7" max="9" width="11.5" bestFit="1" customWidth="1"/>
    <col min="11" max="11" width="38.33203125" bestFit="1" customWidth="1"/>
    <col min="12" max="12" width="14.83203125" bestFit="1" customWidth="1"/>
    <col min="13" max="13" width="19.83203125" bestFit="1" customWidth="1"/>
    <col min="14" max="14" width="18.83203125" customWidth="1"/>
    <col min="15" max="15" width="19.83203125" bestFit="1" customWidth="1"/>
    <col min="16" max="16" width="18.83203125" customWidth="1"/>
    <col min="17" max="17" width="27" bestFit="1" customWidth="1"/>
    <col min="18" max="18" width="15" bestFit="1" customWidth="1"/>
    <col min="19" max="19" width="11.6640625" bestFit="1" customWidth="1"/>
    <col min="20" max="20" width="11.5" bestFit="1" customWidth="1"/>
    <col min="22" max="22" width="27" bestFit="1" customWidth="1"/>
    <col min="23" max="23" width="15" bestFit="1" customWidth="1"/>
    <col min="24" max="25" width="11.5" bestFit="1" customWidth="1"/>
  </cols>
  <sheetData>
    <row r="1" spans="1:25" ht="24" x14ac:dyDescent="0.3">
      <c r="A1" s="219" t="s">
        <v>37</v>
      </c>
      <c r="B1" s="219"/>
      <c r="C1" s="219"/>
      <c r="D1" s="219"/>
      <c r="E1" s="24"/>
      <c r="F1" s="217" t="s">
        <v>37</v>
      </c>
      <c r="G1" s="217"/>
      <c r="H1" s="217"/>
      <c r="I1" s="217"/>
      <c r="P1" s="216"/>
      <c r="Q1" s="216"/>
      <c r="R1" s="216"/>
      <c r="S1" s="216"/>
      <c r="V1" s="216"/>
      <c r="W1" s="216"/>
      <c r="X1" s="216"/>
      <c r="Y1" s="216"/>
    </row>
    <row r="2" spans="1:25" ht="25" thickBot="1" x14ac:dyDescent="0.35">
      <c r="A2" s="220" t="s">
        <v>42</v>
      </c>
      <c r="B2" s="220"/>
      <c r="C2" s="220"/>
      <c r="D2" s="220"/>
      <c r="E2" s="24"/>
      <c r="F2" s="218" t="s">
        <v>38</v>
      </c>
      <c r="G2" s="218"/>
      <c r="H2" s="218"/>
      <c r="I2" s="218"/>
      <c r="P2" s="216"/>
      <c r="Q2" s="216"/>
      <c r="R2" s="216"/>
      <c r="S2" s="216"/>
      <c r="V2" s="216"/>
      <c r="W2" s="216"/>
      <c r="X2" s="216"/>
      <c r="Y2" s="216"/>
    </row>
    <row r="3" spans="1:25" x14ac:dyDescent="0.2">
      <c r="K3" s="42" t="s">
        <v>47</v>
      </c>
      <c r="L3" s="43"/>
    </row>
    <row r="4" spans="1:25" ht="19" x14ac:dyDescent="0.25">
      <c r="A4" s="1" t="s">
        <v>0</v>
      </c>
      <c r="F4" s="1" t="s">
        <v>0</v>
      </c>
      <c r="K4" s="44" t="s">
        <v>48</v>
      </c>
      <c r="L4" s="45">
        <f>B8</f>
        <v>450000</v>
      </c>
      <c r="P4" s="1"/>
      <c r="V4" s="1"/>
    </row>
    <row r="5" spans="1:25" x14ac:dyDescent="0.2">
      <c r="A5" t="s">
        <v>1</v>
      </c>
      <c r="B5">
        <v>1085</v>
      </c>
      <c r="F5" t="s">
        <v>1</v>
      </c>
      <c r="G5">
        <v>1085</v>
      </c>
      <c r="K5" s="44" t="s">
        <v>38</v>
      </c>
      <c r="L5" s="45">
        <f>G8</f>
        <v>318000</v>
      </c>
    </row>
    <row r="6" spans="1:25" x14ac:dyDescent="0.2">
      <c r="A6" t="s">
        <v>53</v>
      </c>
      <c r="B6" s="2">
        <v>450000</v>
      </c>
      <c r="F6" t="s">
        <v>54</v>
      </c>
      <c r="G6" s="2">
        <f>(G5*200)+75000</f>
        <v>292000</v>
      </c>
      <c r="K6" s="46" t="s">
        <v>49</v>
      </c>
      <c r="L6" s="47">
        <f>L4-L5</f>
        <v>132000</v>
      </c>
      <c r="Q6" s="13"/>
      <c r="W6" s="13"/>
    </row>
    <row r="7" spans="1:25" x14ac:dyDescent="0.2">
      <c r="A7" t="s">
        <v>2</v>
      </c>
      <c r="B7" s="2">
        <v>0</v>
      </c>
      <c r="F7" t="s">
        <v>43</v>
      </c>
      <c r="G7" s="2">
        <v>26000</v>
      </c>
      <c r="K7" s="44"/>
      <c r="L7" s="48"/>
      <c r="Q7" s="13"/>
      <c r="W7" s="13"/>
    </row>
    <row r="8" spans="1:25" x14ac:dyDescent="0.2">
      <c r="A8" s="39" t="s">
        <v>46</v>
      </c>
      <c r="B8" s="40">
        <f>B6+B7</f>
        <v>450000</v>
      </c>
      <c r="C8" s="39"/>
      <c r="D8" s="39"/>
      <c r="E8" s="39"/>
      <c r="F8" s="39" t="s">
        <v>44</v>
      </c>
      <c r="G8" s="40">
        <f>G6+G7</f>
        <v>318000</v>
      </c>
      <c r="H8" s="39"/>
      <c r="I8" s="39"/>
      <c r="K8" s="44"/>
      <c r="L8" s="48"/>
      <c r="Q8" s="13"/>
      <c r="W8" s="13"/>
    </row>
    <row r="9" spans="1:25" ht="17" thickBot="1" x14ac:dyDescent="0.25">
      <c r="A9" t="s">
        <v>3</v>
      </c>
      <c r="B9" s="55">
        <f>(B6/B5)</f>
        <v>414.74654377880182</v>
      </c>
      <c r="F9" t="s">
        <v>3</v>
      </c>
      <c r="G9" s="55">
        <f>(G8/G5)</f>
        <v>293.08755760368666</v>
      </c>
      <c r="K9" s="44" t="s">
        <v>50</v>
      </c>
      <c r="L9" s="49">
        <v>44000</v>
      </c>
      <c r="Q9" s="13"/>
      <c r="W9" s="13"/>
    </row>
    <row r="10" spans="1:25" x14ac:dyDescent="0.2">
      <c r="A10" s="52" t="s">
        <v>70</v>
      </c>
      <c r="B10" s="99">
        <f>B8*0.1</f>
        <v>45000</v>
      </c>
      <c r="C10" s="100"/>
      <c r="D10" s="100"/>
      <c r="E10" s="208" t="s">
        <v>89</v>
      </c>
      <c r="F10" s="100" t="s">
        <v>70</v>
      </c>
      <c r="G10" s="99">
        <f>G8*0.1</f>
        <v>31800</v>
      </c>
      <c r="H10" s="100"/>
      <c r="I10" s="53"/>
      <c r="K10" s="44" t="s">
        <v>51</v>
      </c>
      <c r="L10" s="49">
        <f>500*12</f>
        <v>6000</v>
      </c>
      <c r="Q10" s="28"/>
      <c r="W10" s="28"/>
    </row>
    <row r="11" spans="1:25" ht="17" thickBot="1" x14ac:dyDescent="0.25">
      <c r="A11" s="101" t="s">
        <v>77</v>
      </c>
      <c r="B11" s="102">
        <f>B8-B10</f>
        <v>405000</v>
      </c>
      <c r="C11" s="103"/>
      <c r="D11" s="103"/>
      <c r="E11" s="209"/>
      <c r="F11" s="104" t="s">
        <v>77</v>
      </c>
      <c r="G11" s="105">
        <f>G8-G10</f>
        <v>286200</v>
      </c>
      <c r="H11" s="103"/>
      <c r="I11" s="54"/>
      <c r="K11" s="50" t="s">
        <v>52</v>
      </c>
      <c r="L11" s="51">
        <f>L9+L10</f>
        <v>50000</v>
      </c>
      <c r="Q11" s="28"/>
      <c r="W11" s="28"/>
    </row>
    <row r="12" spans="1:25" x14ac:dyDescent="0.2">
      <c r="A12" s="52" t="s">
        <v>71</v>
      </c>
      <c r="B12" s="106">
        <f>(B6*0.2)</f>
        <v>90000</v>
      </c>
      <c r="C12" s="100"/>
      <c r="D12" s="100"/>
      <c r="E12" s="208" t="s">
        <v>88</v>
      </c>
      <c r="F12" s="100" t="s">
        <v>45</v>
      </c>
      <c r="G12" s="106">
        <f>(G8*0.2)</f>
        <v>63600</v>
      </c>
      <c r="H12" s="100"/>
      <c r="I12" s="53"/>
      <c r="Q12" s="3"/>
      <c r="W12" s="3"/>
    </row>
    <row r="13" spans="1:25" ht="17" thickBot="1" x14ac:dyDescent="0.25">
      <c r="A13" s="107" t="s">
        <v>76</v>
      </c>
      <c r="B13" s="108">
        <f>B6-(B6*0.2)</f>
        <v>360000</v>
      </c>
      <c r="C13" s="103"/>
      <c r="D13" s="103"/>
      <c r="E13" s="209"/>
      <c r="F13" s="109" t="s">
        <v>76</v>
      </c>
      <c r="G13" s="110">
        <f>G8-(G8*0.2)</f>
        <v>254400</v>
      </c>
      <c r="H13" s="103"/>
      <c r="I13" s="54"/>
      <c r="Q13" s="29"/>
      <c r="W13" s="29"/>
    </row>
    <row r="14" spans="1:25" x14ac:dyDescent="0.2">
      <c r="A14" t="s">
        <v>4</v>
      </c>
      <c r="B14" s="3">
        <v>3.2500000000000001E-2</v>
      </c>
      <c r="F14" t="s">
        <v>4</v>
      </c>
      <c r="G14" s="3">
        <v>3.2500000000000001E-2</v>
      </c>
    </row>
    <row r="15" spans="1:25" ht="17" thickBot="1" x14ac:dyDescent="0.25">
      <c r="A15" t="s">
        <v>39</v>
      </c>
      <c r="B15" s="15">
        <v>10000</v>
      </c>
      <c r="F15" t="s">
        <v>39</v>
      </c>
      <c r="G15" s="15">
        <v>10000</v>
      </c>
    </row>
    <row r="16" spans="1:25" ht="17" thickBot="1" x14ac:dyDescent="0.25">
      <c r="A16" t="s">
        <v>5</v>
      </c>
      <c r="B16" t="s">
        <v>6</v>
      </c>
      <c r="F16" t="s">
        <v>5</v>
      </c>
      <c r="G16" t="s">
        <v>6</v>
      </c>
      <c r="M16" s="210" t="s">
        <v>84</v>
      </c>
      <c r="N16" s="211"/>
      <c r="O16" s="210" t="s">
        <v>85</v>
      </c>
      <c r="P16" s="212"/>
    </row>
    <row r="17" spans="1:26" x14ac:dyDescent="0.2">
      <c r="A17" s="41"/>
      <c r="B17" s="41"/>
      <c r="C17" s="41"/>
      <c r="D17" s="41"/>
      <c r="E17" s="41"/>
      <c r="F17" s="41"/>
      <c r="G17" s="41"/>
      <c r="H17" s="41"/>
      <c r="I17" s="41"/>
      <c r="K17" s="63" t="s">
        <v>63</v>
      </c>
      <c r="L17" s="63" t="s">
        <v>69</v>
      </c>
      <c r="M17" s="81" t="s">
        <v>74</v>
      </c>
      <c r="N17" s="65" t="s">
        <v>75</v>
      </c>
      <c r="O17" s="84" t="s">
        <v>74</v>
      </c>
      <c r="P17" s="80" t="s">
        <v>75</v>
      </c>
      <c r="R17" s="13"/>
      <c r="X17" s="13"/>
    </row>
    <row r="18" spans="1:26" ht="19" x14ac:dyDescent="0.25">
      <c r="B18" s="4" t="s">
        <v>7</v>
      </c>
      <c r="C18" s="4" t="s">
        <v>8</v>
      </c>
      <c r="D18" s="4" t="s">
        <v>9</v>
      </c>
      <c r="E18" s="4"/>
      <c r="G18" s="4" t="s">
        <v>7</v>
      </c>
      <c r="H18" s="4" t="s">
        <v>8</v>
      </c>
      <c r="I18" s="4" t="s">
        <v>9</v>
      </c>
      <c r="K18" s="62" t="s">
        <v>64</v>
      </c>
      <c r="L18" s="15">
        <f>((450000/100)*3)+450000</f>
        <v>463500</v>
      </c>
      <c r="M18" s="89">
        <v>352792.35</v>
      </c>
      <c r="N18" s="49">
        <f>L18-M18</f>
        <v>110707.65000000002</v>
      </c>
      <c r="O18" s="89">
        <v>396891.4</v>
      </c>
      <c r="P18" s="49">
        <f>L18-O18</f>
        <v>66608.599999999977</v>
      </c>
    </row>
    <row r="19" spans="1:26" x14ac:dyDescent="0.2">
      <c r="A19" t="s">
        <v>10</v>
      </c>
      <c r="B19" s="5">
        <v>0.4</v>
      </c>
      <c r="C19" s="5">
        <v>0.65</v>
      </c>
      <c r="D19" s="5">
        <v>0.92</v>
      </c>
      <c r="E19" s="5"/>
      <c r="F19" t="s">
        <v>10</v>
      </c>
      <c r="G19" s="5">
        <v>0.4</v>
      </c>
      <c r="H19" s="5">
        <v>0.65</v>
      </c>
      <c r="I19" s="5">
        <v>0.92</v>
      </c>
      <c r="K19" s="85" t="s">
        <v>65</v>
      </c>
      <c r="L19" s="86">
        <f>((L18/100)*3)+L18</f>
        <v>477405</v>
      </c>
      <c r="M19" s="90">
        <v>345346.93</v>
      </c>
      <c r="N19" s="88">
        <f t="shared" ref="N19:N22" si="0">L19-M19</f>
        <v>132058.07</v>
      </c>
      <c r="O19" s="90">
        <v>388515.3</v>
      </c>
      <c r="P19" s="88">
        <f t="shared" ref="P19:P22" si="1">L19-O19</f>
        <v>88889.700000000012</v>
      </c>
    </row>
    <row r="20" spans="1:26" x14ac:dyDescent="0.2">
      <c r="A20" t="s">
        <v>11</v>
      </c>
      <c r="B20" s="6">
        <f>365*B19</f>
        <v>146</v>
      </c>
      <c r="C20">
        <f>365*C19</f>
        <v>237.25</v>
      </c>
      <c r="D20" s="6">
        <f>365*D19</f>
        <v>335.8</v>
      </c>
      <c r="E20" s="6"/>
      <c r="F20" t="s">
        <v>11</v>
      </c>
      <c r="G20" s="6">
        <f>365*G19</f>
        <v>146</v>
      </c>
      <c r="H20">
        <f>365*H19</f>
        <v>237.25</v>
      </c>
      <c r="I20" s="6">
        <f>365*I19</f>
        <v>335.8</v>
      </c>
      <c r="K20" s="62" t="s">
        <v>66</v>
      </c>
      <c r="L20" s="15">
        <f>((L19/100)*3)+L19</f>
        <v>491727.15</v>
      </c>
      <c r="M20" s="89">
        <v>337655.9</v>
      </c>
      <c r="N20" s="49">
        <f t="shared" si="0"/>
        <v>154071.25</v>
      </c>
      <c r="O20" s="89">
        <v>379862.89</v>
      </c>
      <c r="P20" s="49">
        <f t="shared" si="1"/>
        <v>111864.26000000001</v>
      </c>
    </row>
    <row r="21" spans="1:26" ht="19" x14ac:dyDescent="0.25">
      <c r="A21" t="s">
        <v>12</v>
      </c>
      <c r="B21" s="7">
        <v>287</v>
      </c>
      <c r="C21" s="7">
        <v>287</v>
      </c>
      <c r="D21" s="7">
        <v>287</v>
      </c>
      <c r="E21" s="7"/>
      <c r="F21" t="s">
        <v>12</v>
      </c>
      <c r="G21" s="7">
        <v>287</v>
      </c>
      <c r="H21" s="7">
        <v>287</v>
      </c>
      <c r="I21" s="7">
        <v>287</v>
      </c>
      <c r="K21" s="85" t="s">
        <v>67</v>
      </c>
      <c r="L21" s="86">
        <f t="shared" ref="L21:L22" si="2">((L20/100)*3)+L20</f>
        <v>506478.9645</v>
      </c>
      <c r="M21" s="90">
        <v>329711.15999999997</v>
      </c>
      <c r="N21" s="88">
        <f t="shared" si="0"/>
        <v>176767.80450000003</v>
      </c>
      <c r="O21" s="90">
        <v>370925.05</v>
      </c>
      <c r="P21" s="88">
        <f t="shared" si="1"/>
        <v>135553.91450000001</v>
      </c>
      <c r="R21" s="4"/>
      <c r="S21" s="4"/>
      <c r="T21" s="4"/>
      <c r="X21" s="4"/>
      <c r="Y21" s="4"/>
      <c r="Z21" s="4"/>
    </row>
    <row r="22" spans="1:26" ht="17" thickBot="1" x14ac:dyDescent="0.25">
      <c r="K22" s="62" t="s">
        <v>68</v>
      </c>
      <c r="L22" s="15">
        <f t="shared" si="2"/>
        <v>521673.33343499998</v>
      </c>
      <c r="M22" s="91">
        <v>321504.33</v>
      </c>
      <c r="N22" s="64">
        <f t="shared" si="0"/>
        <v>200169.00343499996</v>
      </c>
      <c r="O22" s="91">
        <v>361692.37</v>
      </c>
      <c r="P22" s="64">
        <f t="shared" si="1"/>
        <v>159980.96343499998</v>
      </c>
      <c r="R22" s="5"/>
      <c r="S22" s="5"/>
      <c r="T22" s="5"/>
      <c r="X22" s="5"/>
      <c r="Y22" s="5"/>
      <c r="Z22" s="5"/>
    </row>
    <row r="23" spans="1:26" ht="19" x14ac:dyDescent="0.25">
      <c r="A23" s="17" t="s">
        <v>13</v>
      </c>
      <c r="B23" s="18">
        <f>B20*B21</f>
        <v>41902</v>
      </c>
      <c r="C23" s="18">
        <f>C20*C21</f>
        <v>68090.75</v>
      </c>
      <c r="D23" s="18">
        <f>D20*D21</f>
        <v>96374.6</v>
      </c>
      <c r="E23" s="7"/>
      <c r="F23" s="32" t="s">
        <v>13</v>
      </c>
      <c r="G23" s="33">
        <f>G20*G21</f>
        <v>41902</v>
      </c>
      <c r="H23" s="33">
        <f>H20*H21</f>
        <v>68090.75</v>
      </c>
      <c r="I23" s="33">
        <f>I20*I21</f>
        <v>96374.6</v>
      </c>
      <c r="K23" s="62"/>
      <c r="L23" s="15"/>
      <c r="M23" s="15"/>
      <c r="N23" s="79"/>
      <c r="O23" s="15"/>
      <c r="P23" s="79"/>
      <c r="Q23" s="6"/>
      <c r="S23" s="6"/>
      <c r="W23" s="6"/>
      <c r="Y23" s="6"/>
    </row>
    <row r="24" spans="1:26" ht="17" thickBot="1" x14ac:dyDescent="0.25">
      <c r="A24" t="s">
        <v>14</v>
      </c>
      <c r="B24" s="10">
        <f>B23/12</f>
        <v>3491.8333333333335</v>
      </c>
      <c r="C24" s="10">
        <f>C23/12</f>
        <v>5674.229166666667</v>
      </c>
      <c r="D24" s="10">
        <f>D23/12</f>
        <v>8031.2166666666672</v>
      </c>
      <c r="E24" s="10"/>
      <c r="F24" t="s">
        <v>14</v>
      </c>
      <c r="G24" s="10">
        <f>G23/12</f>
        <v>3491.8333333333335</v>
      </c>
      <c r="H24" s="10">
        <f>H23/12</f>
        <v>5674.229166666667</v>
      </c>
      <c r="I24" s="10">
        <f>I23/12</f>
        <v>8031.2166666666672</v>
      </c>
      <c r="K24" s="62"/>
      <c r="L24" s="15"/>
      <c r="M24" s="78"/>
      <c r="N24" s="79"/>
      <c r="O24" s="78"/>
      <c r="P24" s="79"/>
      <c r="Q24" s="7"/>
      <c r="R24" s="7"/>
      <c r="S24" s="7"/>
      <c r="W24" s="7"/>
      <c r="X24" s="7"/>
      <c r="Y24" s="7"/>
    </row>
    <row r="25" spans="1:26" ht="17" thickBot="1" x14ac:dyDescent="0.25">
      <c r="A25" s="41"/>
      <c r="B25" s="41"/>
      <c r="C25" s="41"/>
      <c r="D25" s="41"/>
      <c r="E25" s="41"/>
      <c r="F25" s="41"/>
      <c r="G25" s="41"/>
      <c r="H25" s="41"/>
      <c r="I25" s="41"/>
      <c r="M25" s="213" t="s">
        <v>83</v>
      </c>
      <c r="N25" s="214"/>
      <c r="O25" s="215" t="s">
        <v>86</v>
      </c>
      <c r="P25" s="211"/>
    </row>
    <row r="26" spans="1:26" ht="19" x14ac:dyDescent="0.25">
      <c r="A26" s="1" t="s">
        <v>15</v>
      </c>
      <c r="C26" s="27" t="s">
        <v>56</v>
      </c>
      <c r="D26" s="27" t="s">
        <v>57</v>
      </c>
      <c r="F26" s="1" t="s">
        <v>15</v>
      </c>
      <c r="H26" s="27" t="s">
        <v>58</v>
      </c>
      <c r="I26" s="27" t="s">
        <v>57</v>
      </c>
      <c r="K26" s="63" t="s">
        <v>63</v>
      </c>
      <c r="L26" s="63" t="s">
        <v>69</v>
      </c>
      <c r="M26" s="93" t="s">
        <v>74</v>
      </c>
      <c r="N26" s="94" t="s">
        <v>75</v>
      </c>
      <c r="O26" s="112" t="s">
        <v>74</v>
      </c>
      <c r="P26" s="92" t="s">
        <v>75</v>
      </c>
      <c r="Q26" s="7"/>
      <c r="R26" s="7"/>
      <c r="S26" s="7"/>
      <c r="V26" s="1"/>
      <c r="W26" s="7"/>
      <c r="X26" s="7"/>
      <c r="Y26" s="7"/>
    </row>
    <row r="27" spans="1:26" x14ac:dyDescent="0.2">
      <c r="A27" t="s">
        <v>55</v>
      </c>
      <c r="B27">
        <v>0</v>
      </c>
      <c r="C27">
        <v>0</v>
      </c>
      <c r="D27">
        <v>0</v>
      </c>
      <c r="F27" t="s">
        <v>16</v>
      </c>
      <c r="G27">
        <v>0</v>
      </c>
      <c r="H27">
        <v>0</v>
      </c>
      <c r="I27">
        <v>0</v>
      </c>
      <c r="K27" s="62" t="s">
        <v>64</v>
      </c>
      <c r="L27" s="15">
        <f>((450000/100)*3)+450000</f>
        <v>463500</v>
      </c>
      <c r="M27" s="82">
        <v>249306.6</v>
      </c>
      <c r="N27" s="49">
        <f>L27-M27</f>
        <v>214193.4</v>
      </c>
      <c r="O27" s="89">
        <v>280469.92</v>
      </c>
      <c r="P27" s="95">
        <f>L27-O27</f>
        <v>183030.08000000002</v>
      </c>
      <c r="Q27" s="10"/>
      <c r="R27" s="10"/>
      <c r="S27" s="10"/>
      <c r="W27" s="10"/>
      <c r="X27" s="10"/>
      <c r="Y27" s="10"/>
    </row>
    <row r="28" spans="1:26" x14ac:dyDescent="0.2">
      <c r="A28" t="s">
        <v>17</v>
      </c>
      <c r="B28" s="2"/>
      <c r="C28" s="2">
        <v>85</v>
      </c>
      <c r="D28" s="2">
        <f t="shared" ref="D28:D37" si="3">C28*12</f>
        <v>1020</v>
      </c>
      <c r="E28" s="13"/>
      <c r="F28" t="s">
        <v>17</v>
      </c>
      <c r="G28" s="2"/>
      <c r="H28" s="2">
        <v>85</v>
      </c>
      <c r="I28" s="2">
        <f t="shared" ref="I28:I37" si="4">H28*12</f>
        <v>1020</v>
      </c>
      <c r="K28" s="85" t="s">
        <v>65</v>
      </c>
      <c r="L28" s="86">
        <f>((L27/100)*3)+L27</f>
        <v>477405</v>
      </c>
      <c r="M28" s="87">
        <v>244490.17</v>
      </c>
      <c r="N28" s="49">
        <f t="shared" ref="N28:N31" si="5">L28-M28</f>
        <v>232914.83</v>
      </c>
      <c r="O28" s="90">
        <v>274550.81</v>
      </c>
      <c r="P28" s="95">
        <f t="shared" ref="P28:P31" si="6">L28-O28</f>
        <v>202854.19</v>
      </c>
    </row>
    <row r="29" spans="1:26" ht="19" x14ac:dyDescent="0.25">
      <c r="A29" t="s">
        <v>59</v>
      </c>
      <c r="B29" s="2"/>
      <c r="C29" s="2">
        <v>70</v>
      </c>
      <c r="D29" s="2">
        <f t="shared" si="3"/>
        <v>840</v>
      </c>
      <c r="E29" s="13"/>
      <c r="F29" t="s">
        <v>59</v>
      </c>
      <c r="G29" s="2"/>
      <c r="H29" s="2">
        <v>70</v>
      </c>
      <c r="I29" s="2">
        <f t="shared" si="4"/>
        <v>840</v>
      </c>
      <c r="K29" s="62" t="s">
        <v>66</v>
      </c>
      <c r="L29" s="15">
        <f>((L28/100)*3)+L28</f>
        <v>491727.15</v>
      </c>
      <c r="M29" s="82">
        <v>238610.17</v>
      </c>
      <c r="N29" s="49">
        <f t="shared" si="5"/>
        <v>253116.98</v>
      </c>
      <c r="O29" s="89">
        <v>268436.44</v>
      </c>
      <c r="P29" s="95">
        <f t="shared" si="6"/>
        <v>223290.71000000002</v>
      </c>
      <c r="V29" s="1"/>
    </row>
    <row r="30" spans="1:26" x14ac:dyDescent="0.2">
      <c r="A30" t="s">
        <v>18</v>
      </c>
      <c r="C30" s="2">
        <v>165</v>
      </c>
      <c r="D30" s="2">
        <f t="shared" si="3"/>
        <v>1980</v>
      </c>
      <c r="E30" s="13"/>
      <c r="F30" t="s">
        <v>18</v>
      </c>
      <c r="H30" s="2">
        <v>165</v>
      </c>
      <c r="I30" s="2">
        <f t="shared" si="4"/>
        <v>1980</v>
      </c>
      <c r="K30" s="85" t="s">
        <v>67</v>
      </c>
      <c r="L30" s="86">
        <f t="shared" ref="L30:L31" si="7">((L29/100)*3)+L29</f>
        <v>506478.9645</v>
      </c>
      <c r="M30" s="87">
        <v>232995.89</v>
      </c>
      <c r="N30" s="49">
        <f t="shared" si="5"/>
        <v>273483.07449999999</v>
      </c>
      <c r="O30" s="90">
        <v>262120.37</v>
      </c>
      <c r="P30" s="95">
        <f t="shared" si="6"/>
        <v>244358.59450000001</v>
      </c>
    </row>
    <row r="31" spans="1:26" ht="17" thickBot="1" x14ac:dyDescent="0.25">
      <c r="A31" t="s">
        <v>19</v>
      </c>
      <c r="B31" s="2"/>
      <c r="C31" s="2">
        <v>60</v>
      </c>
      <c r="D31" s="2">
        <f t="shared" si="3"/>
        <v>720</v>
      </c>
      <c r="E31" s="13"/>
      <c r="F31" t="s">
        <v>19</v>
      </c>
      <c r="G31" s="2"/>
      <c r="H31" s="2">
        <v>60</v>
      </c>
      <c r="I31" s="2">
        <f t="shared" si="4"/>
        <v>720</v>
      </c>
      <c r="K31" s="62" t="s">
        <v>68</v>
      </c>
      <c r="L31" s="15">
        <f t="shared" si="7"/>
        <v>521673.33343499998</v>
      </c>
      <c r="M31" s="83">
        <v>227196.39</v>
      </c>
      <c r="N31" s="64">
        <f t="shared" si="5"/>
        <v>294476.94343499996</v>
      </c>
      <c r="O31" s="91">
        <v>255595.94</v>
      </c>
      <c r="P31" s="111">
        <f t="shared" si="6"/>
        <v>266077.39343499998</v>
      </c>
      <c r="Q31" s="13"/>
      <c r="R31" s="13"/>
      <c r="S31" s="13"/>
      <c r="W31" s="13"/>
      <c r="X31" s="13"/>
      <c r="Y31" s="13"/>
    </row>
    <row r="32" spans="1:26" x14ac:dyDescent="0.2">
      <c r="A32" t="s">
        <v>20</v>
      </c>
      <c r="B32" s="2"/>
      <c r="C32" s="2">
        <v>40</v>
      </c>
      <c r="D32" s="2">
        <f t="shared" si="3"/>
        <v>480</v>
      </c>
      <c r="E32" s="13"/>
      <c r="F32" t="s">
        <v>20</v>
      </c>
      <c r="G32" s="2"/>
      <c r="H32" s="2">
        <v>40</v>
      </c>
      <c r="I32" s="2">
        <f t="shared" si="4"/>
        <v>480</v>
      </c>
      <c r="Q32" s="13"/>
      <c r="R32" s="13"/>
      <c r="S32" s="13"/>
      <c r="W32" s="13"/>
      <c r="X32" s="13"/>
      <c r="Y32" s="13"/>
    </row>
    <row r="33" spans="1:25" x14ac:dyDescent="0.2">
      <c r="A33" t="s">
        <v>21</v>
      </c>
      <c r="B33" s="2"/>
      <c r="C33" s="2">
        <v>85</v>
      </c>
      <c r="D33" s="2">
        <f t="shared" si="3"/>
        <v>1020</v>
      </c>
      <c r="E33" s="13"/>
      <c r="F33" t="s">
        <v>21</v>
      </c>
      <c r="G33" s="2"/>
      <c r="H33" s="2">
        <v>85</v>
      </c>
      <c r="I33" s="2">
        <f t="shared" si="4"/>
        <v>1020</v>
      </c>
      <c r="R33" s="13"/>
      <c r="S33" s="13"/>
      <c r="X33" s="13"/>
      <c r="Y33" s="13"/>
    </row>
    <row r="34" spans="1:25" x14ac:dyDescent="0.2">
      <c r="A34" t="s">
        <v>22</v>
      </c>
      <c r="B34" s="2"/>
      <c r="C34" s="2">
        <v>225</v>
      </c>
      <c r="D34" s="2">
        <f t="shared" si="3"/>
        <v>2700</v>
      </c>
      <c r="E34" s="13"/>
      <c r="F34" t="s">
        <v>22</v>
      </c>
      <c r="G34" s="2"/>
      <c r="H34" s="2">
        <v>225</v>
      </c>
      <c r="I34" s="2">
        <f t="shared" si="4"/>
        <v>2700</v>
      </c>
      <c r="Q34" s="13"/>
      <c r="R34" s="13"/>
      <c r="S34" s="13"/>
      <c r="W34" s="13"/>
      <c r="X34" s="13"/>
      <c r="Y34" s="13"/>
    </row>
    <row r="35" spans="1:25" x14ac:dyDescent="0.2">
      <c r="A35" t="s">
        <v>60</v>
      </c>
      <c r="B35" s="2"/>
      <c r="C35" s="2">
        <v>100</v>
      </c>
      <c r="D35" s="2">
        <f t="shared" si="3"/>
        <v>1200</v>
      </c>
      <c r="E35" s="13"/>
      <c r="F35" t="s">
        <v>60</v>
      </c>
      <c r="G35" s="2"/>
      <c r="H35" s="2">
        <v>100</v>
      </c>
      <c r="I35" s="2">
        <f t="shared" si="4"/>
        <v>1200</v>
      </c>
      <c r="Q35" s="13"/>
      <c r="R35" s="13"/>
      <c r="S35" s="13"/>
      <c r="W35" s="13"/>
      <c r="X35" s="13"/>
      <c r="Y35" s="13"/>
    </row>
    <row r="36" spans="1:25" x14ac:dyDescent="0.2">
      <c r="A36" t="s">
        <v>23</v>
      </c>
      <c r="B36" s="2"/>
      <c r="C36" s="2">
        <v>40</v>
      </c>
      <c r="D36" s="2">
        <f t="shared" si="3"/>
        <v>480</v>
      </c>
      <c r="E36" s="13"/>
      <c r="F36" t="s">
        <v>23</v>
      </c>
      <c r="G36" s="2"/>
      <c r="H36" s="2">
        <v>40</v>
      </c>
      <c r="I36" s="2">
        <f t="shared" si="4"/>
        <v>480</v>
      </c>
      <c r="Q36" s="13"/>
      <c r="R36" s="13"/>
      <c r="S36" s="13"/>
      <c r="W36" s="13"/>
      <c r="X36" s="13"/>
      <c r="Y36" s="13"/>
    </row>
    <row r="37" spans="1:25" ht="34" x14ac:dyDescent="0.2">
      <c r="A37" s="11" t="s">
        <v>24</v>
      </c>
      <c r="B37" s="14"/>
      <c r="C37" s="14">
        <v>250</v>
      </c>
      <c r="D37" s="2">
        <f t="shared" si="3"/>
        <v>3000</v>
      </c>
      <c r="E37" s="13"/>
      <c r="F37" s="11" t="s">
        <v>24</v>
      </c>
      <c r="G37" s="14"/>
      <c r="H37" s="14">
        <v>250</v>
      </c>
      <c r="I37" s="2">
        <f t="shared" si="4"/>
        <v>3000</v>
      </c>
      <c r="Q37" s="13"/>
      <c r="R37" s="13"/>
      <c r="S37" s="13"/>
      <c r="W37" s="13"/>
      <c r="X37" s="13"/>
      <c r="Y37" s="13"/>
    </row>
    <row r="38" spans="1:25" x14ac:dyDescent="0.2">
      <c r="A38" t="s">
        <v>40</v>
      </c>
      <c r="D38" s="2">
        <v>1500</v>
      </c>
      <c r="E38" s="13"/>
      <c r="F38" t="s">
        <v>40</v>
      </c>
      <c r="I38" s="2">
        <v>1500</v>
      </c>
      <c r="Q38" s="13"/>
      <c r="R38" s="13"/>
      <c r="S38" s="13"/>
      <c r="W38" s="13"/>
      <c r="X38" s="13"/>
      <c r="Y38" s="13"/>
    </row>
    <row r="39" spans="1:25" x14ac:dyDescent="0.2">
      <c r="A39" t="s">
        <v>36</v>
      </c>
      <c r="C39">
        <v>150</v>
      </c>
      <c r="D39" s="2">
        <f>C39*12</f>
        <v>1800</v>
      </c>
      <c r="E39" s="13"/>
      <c r="F39" t="s">
        <v>36</v>
      </c>
      <c r="H39">
        <v>150</v>
      </c>
      <c r="I39" s="2">
        <f>H39*12</f>
        <v>1800</v>
      </c>
      <c r="Q39" s="13"/>
      <c r="R39" s="13"/>
      <c r="S39" s="13"/>
      <c r="W39" s="13"/>
      <c r="X39" s="13"/>
      <c r="Y39" s="13"/>
    </row>
    <row r="40" spans="1:25" x14ac:dyDescent="0.2">
      <c r="A40" t="s">
        <v>41</v>
      </c>
      <c r="C40">
        <v>100</v>
      </c>
      <c r="D40" s="2">
        <f>C40*12</f>
        <v>1200</v>
      </c>
      <c r="E40" s="13"/>
      <c r="F40" t="s">
        <v>41</v>
      </c>
      <c r="H40">
        <v>100</v>
      </c>
      <c r="I40" s="2">
        <f>H40*12</f>
        <v>1200</v>
      </c>
      <c r="Q40" s="30"/>
      <c r="R40" s="30"/>
      <c r="S40" s="30"/>
      <c r="V40" s="11"/>
      <c r="W40" s="30"/>
      <c r="X40" s="30"/>
      <c r="Y40" s="30"/>
    </row>
    <row r="41" spans="1:25" ht="19" x14ac:dyDescent="0.25">
      <c r="A41" s="17" t="s">
        <v>25</v>
      </c>
      <c r="B41" s="18">
        <f>SUM(B28:B37)</f>
        <v>0</v>
      </c>
      <c r="C41" s="18">
        <f>SUM(C28:C39)</f>
        <v>1270</v>
      </c>
      <c r="D41" s="18">
        <f>SUM(D27:D40)</f>
        <v>17940</v>
      </c>
      <c r="E41" s="7"/>
      <c r="F41" s="32" t="s">
        <v>25</v>
      </c>
      <c r="G41" s="33">
        <f>SUM(G28:G37)</f>
        <v>0</v>
      </c>
      <c r="H41" s="33">
        <f>SUM(H28:H39)</f>
        <v>1270</v>
      </c>
      <c r="I41" s="33">
        <f>SUM(I27:I40)</f>
        <v>17940</v>
      </c>
      <c r="S41" s="15"/>
      <c r="Y41" s="15"/>
    </row>
    <row r="42" spans="1:25" x14ac:dyDescent="0.2">
      <c r="P42" s="11"/>
      <c r="S42" s="15"/>
      <c r="Y42" s="15"/>
    </row>
    <row r="43" spans="1:25" ht="19" x14ac:dyDescent="0.25">
      <c r="A43" s="1" t="s">
        <v>26</v>
      </c>
      <c r="F43" s="1" t="s">
        <v>26</v>
      </c>
      <c r="S43" s="15"/>
      <c r="Y43" s="15"/>
    </row>
    <row r="44" spans="1:25" ht="19" x14ac:dyDescent="0.25">
      <c r="A44" t="s">
        <v>61</v>
      </c>
      <c r="B44">
        <v>500</v>
      </c>
      <c r="C44">
        <v>500</v>
      </c>
      <c r="D44">
        <v>500</v>
      </c>
      <c r="F44" t="s">
        <v>61</v>
      </c>
      <c r="G44">
        <v>500</v>
      </c>
      <c r="H44">
        <v>500</v>
      </c>
      <c r="I44">
        <v>500</v>
      </c>
      <c r="Q44" s="7"/>
      <c r="R44" s="7"/>
      <c r="S44" s="7"/>
      <c r="V44" s="1"/>
      <c r="W44" s="7"/>
      <c r="X44" s="7"/>
      <c r="Y44" s="7"/>
    </row>
    <row r="45" spans="1:25" x14ac:dyDescent="0.2">
      <c r="A45" t="s">
        <v>35</v>
      </c>
      <c r="B45" s="2">
        <f>B23*0.03</f>
        <v>1257.06</v>
      </c>
      <c r="C45" s="2">
        <f>C23*0.03</f>
        <v>2042.7224999999999</v>
      </c>
      <c r="D45" s="2">
        <f>D23*0.03</f>
        <v>2891.2380000000003</v>
      </c>
      <c r="E45" s="13"/>
      <c r="F45" t="s">
        <v>35</v>
      </c>
      <c r="G45" s="2">
        <f>G23*0.03</f>
        <v>1257.06</v>
      </c>
      <c r="H45" s="2">
        <f>H23*0.03</f>
        <v>2042.7224999999999</v>
      </c>
      <c r="I45" s="2">
        <f>I23*0.03</f>
        <v>2891.2380000000003</v>
      </c>
    </row>
    <row r="46" spans="1:25" ht="19" x14ac:dyDescent="0.25">
      <c r="B46" s="2"/>
      <c r="C46" s="2"/>
      <c r="D46" s="2"/>
      <c r="E46" s="13"/>
      <c r="G46" s="2"/>
      <c r="H46" s="2"/>
      <c r="I46" s="2"/>
      <c r="P46" s="1"/>
      <c r="V46" s="1"/>
    </row>
    <row r="47" spans="1:25" ht="19" x14ac:dyDescent="0.25">
      <c r="A47" s="17" t="s">
        <v>27</v>
      </c>
      <c r="B47" s="19">
        <f>SUM(B44:B45)</f>
        <v>1757.06</v>
      </c>
      <c r="C47" s="19">
        <f>SUM(C44:C45)</f>
        <v>2542.7224999999999</v>
      </c>
      <c r="D47" s="19">
        <f>SUM(D44:D45)</f>
        <v>3391.2380000000003</v>
      </c>
      <c r="E47" s="13"/>
      <c r="F47" s="32" t="s">
        <v>27</v>
      </c>
      <c r="G47" s="34">
        <f>SUM(G44:G45)</f>
        <v>1757.06</v>
      </c>
      <c r="H47" s="34">
        <f>SUM(H44:H45)</f>
        <v>2542.7224999999999</v>
      </c>
      <c r="I47" s="34">
        <f>SUM(I44:I45)</f>
        <v>3391.2380000000003</v>
      </c>
    </row>
    <row r="48" spans="1:25" ht="19" x14ac:dyDescent="0.25">
      <c r="P48" s="1"/>
      <c r="Q48" s="13"/>
      <c r="R48" s="13"/>
      <c r="S48" s="13"/>
      <c r="W48" s="13"/>
      <c r="X48" s="13"/>
      <c r="Y48" s="13"/>
    </row>
    <row r="49" spans="1:25" ht="19" x14ac:dyDescent="0.25">
      <c r="A49" s="17" t="s">
        <v>28</v>
      </c>
      <c r="B49" s="18">
        <f>B47+D41</f>
        <v>19697.060000000001</v>
      </c>
      <c r="C49" s="18">
        <f>C47+D41</f>
        <v>20482.7225</v>
      </c>
      <c r="D49" s="18">
        <f>D47+D41</f>
        <v>21331.238000000001</v>
      </c>
      <c r="E49" s="7"/>
      <c r="F49" s="32" t="s">
        <v>28</v>
      </c>
      <c r="G49" s="33">
        <f>G47+I41</f>
        <v>19697.060000000001</v>
      </c>
      <c r="H49" s="33">
        <f>H47+I41</f>
        <v>20482.7225</v>
      </c>
      <c r="I49" s="33">
        <f>I47+I41</f>
        <v>21331.238000000001</v>
      </c>
      <c r="Q49" s="13"/>
      <c r="R49" s="13"/>
      <c r="S49" s="13"/>
      <c r="W49" s="13"/>
      <c r="X49" s="13"/>
      <c r="Y49" s="13"/>
    </row>
    <row r="50" spans="1:25" ht="19" x14ac:dyDescent="0.25">
      <c r="Q50" s="13"/>
      <c r="R50" s="13"/>
      <c r="S50" s="13"/>
      <c r="V50" s="1"/>
      <c r="W50" s="13"/>
      <c r="X50" s="13"/>
      <c r="Y50" s="13"/>
    </row>
    <row r="51" spans="1:25" ht="19" x14ac:dyDescent="0.25">
      <c r="A51" s="1" t="s">
        <v>29</v>
      </c>
      <c r="B51" s="7">
        <f>B23-B49</f>
        <v>22204.94</v>
      </c>
      <c r="C51" s="7">
        <f>C23-C49</f>
        <v>47608.027499999997</v>
      </c>
      <c r="D51" s="7">
        <f>D23-D49</f>
        <v>75043.362000000008</v>
      </c>
      <c r="E51" s="7"/>
      <c r="F51" s="1" t="s">
        <v>29</v>
      </c>
      <c r="G51" s="7">
        <f>G23-G49</f>
        <v>22204.94</v>
      </c>
      <c r="H51" s="7">
        <f>H23-H49</f>
        <v>47608.027499999997</v>
      </c>
      <c r="I51" s="7">
        <f>I23-I49</f>
        <v>75043.362000000008</v>
      </c>
    </row>
    <row r="52" spans="1:25" ht="20" thickBot="1" x14ac:dyDescent="0.3">
      <c r="A52" s="1"/>
      <c r="B52" s="7"/>
      <c r="C52" s="7"/>
      <c r="D52" s="7"/>
      <c r="E52" s="7"/>
      <c r="F52" s="1"/>
      <c r="G52" s="7"/>
      <c r="H52" s="7"/>
      <c r="I52" s="7"/>
      <c r="P52" s="1"/>
      <c r="Q52" s="7"/>
      <c r="R52" s="7"/>
      <c r="S52" s="7"/>
      <c r="V52" s="1"/>
      <c r="W52" s="7"/>
      <c r="X52" s="7"/>
      <c r="Y52" s="7"/>
    </row>
    <row r="53" spans="1:25" ht="19" x14ac:dyDescent="0.25">
      <c r="A53" s="66" t="s">
        <v>79</v>
      </c>
      <c r="B53" s="67"/>
      <c r="C53" s="67">
        <f>C54+C55</f>
        <v>2140</v>
      </c>
      <c r="D53" s="68">
        <f>C53*12</f>
        <v>25680</v>
      </c>
      <c r="E53" s="206" t="s">
        <v>87</v>
      </c>
      <c r="F53" s="96" t="s">
        <v>79</v>
      </c>
      <c r="G53" s="97"/>
      <c r="H53" s="97">
        <f>H54+H55</f>
        <v>1623</v>
      </c>
      <c r="I53" s="98">
        <f>H53*12</f>
        <v>19476</v>
      </c>
    </row>
    <row r="54" spans="1:25" ht="19" x14ac:dyDescent="0.25">
      <c r="A54" s="69" t="s">
        <v>31</v>
      </c>
      <c r="B54" s="70"/>
      <c r="C54" s="70">
        <v>1763</v>
      </c>
      <c r="D54" s="71">
        <f>C54*12</f>
        <v>21156</v>
      </c>
      <c r="E54" s="206"/>
      <c r="F54" s="69" t="s">
        <v>31</v>
      </c>
      <c r="G54" s="70"/>
      <c r="H54" s="70">
        <v>1246</v>
      </c>
      <c r="I54" s="71">
        <f>H54*12</f>
        <v>14952</v>
      </c>
      <c r="P54" s="1"/>
      <c r="Q54" s="7"/>
      <c r="R54" s="7"/>
      <c r="S54" s="7"/>
      <c r="V54" s="1"/>
      <c r="W54" s="7"/>
      <c r="X54" s="7"/>
      <c r="Y54" s="7"/>
    </row>
    <row r="55" spans="1:25" ht="19" x14ac:dyDescent="0.25">
      <c r="A55" s="44" t="s">
        <v>62</v>
      </c>
      <c r="C55" s="29">
        <v>377</v>
      </c>
      <c r="D55" s="72">
        <f>C55*12</f>
        <v>4524</v>
      </c>
      <c r="E55" s="206"/>
      <c r="F55" s="44" t="s">
        <v>62</v>
      </c>
      <c r="H55" s="29">
        <v>377</v>
      </c>
      <c r="I55" s="72">
        <f>H55*12</f>
        <v>4524</v>
      </c>
      <c r="Q55" s="7"/>
      <c r="R55" s="7"/>
      <c r="S55" s="7"/>
      <c r="V55" s="1"/>
      <c r="W55" s="7"/>
      <c r="X55" s="7"/>
      <c r="Y55" s="7"/>
    </row>
    <row r="56" spans="1:25" ht="22" thickBot="1" x14ac:dyDescent="0.3">
      <c r="A56" s="74" t="s">
        <v>82</v>
      </c>
      <c r="B56" s="75">
        <f>B51-D53</f>
        <v>-3475.0600000000013</v>
      </c>
      <c r="C56" s="75">
        <f>C51-D53</f>
        <v>21928.027499999997</v>
      </c>
      <c r="D56" s="76">
        <f>D51-D53</f>
        <v>49363.362000000008</v>
      </c>
      <c r="E56" s="206"/>
      <c r="F56" s="74" t="s">
        <v>82</v>
      </c>
      <c r="G56" s="75">
        <f>G51-I53</f>
        <v>2728.9399999999987</v>
      </c>
      <c r="H56" s="75">
        <f>H51-I53</f>
        <v>28132.027499999997</v>
      </c>
      <c r="I56" s="77">
        <f>I51-I53</f>
        <v>55567.362000000008</v>
      </c>
      <c r="P56" s="1"/>
      <c r="Q56" s="7"/>
      <c r="R56" s="7"/>
      <c r="S56" s="7"/>
      <c r="V56" s="1"/>
      <c r="W56" s="7"/>
      <c r="X56" s="7"/>
      <c r="Y56" s="7"/>
    </row>
    <row r="57" spans="1:25" ht="20" thickBot="1" x14ac:dyDescent="0.3">
      <c r="A57" s="73"/>
      <c r="B57" s="25"/>
      <c r="C57" s="25"/>
      <c r="D57" s="25"/>
      <c r="E57" s="25"/>
      <c r="F57" s="31"/>
      <c r="G57" s="25"/>
      <c r="H57" s="25"/>
      <c r="I57" s="25"/>
      <c r="P57" s="1"/>
      <c r="Q57" s="7"/>
      <c r="R57" s="7"/>
      <c r="S57" s="7"/>
      <c r="V57" s="1"/>
      <c r="W57" s="7"/>
      <c r="X57" s="7"/>
      <c r="Y57" s="7"/>
    </row>
    <row r="58" spans="1:25" ht="19" x14ac:dyDescent="0.25">
      <c r="A58" s="66" t="s">
        <v>78</v>
      </c>
      <c r="B58" s="67"/>
      <c r="C58" s="67">
        <f>C59+C60</f>
        <v>1944</v>
      </c>
      <c r="D58" s="68">
        <f>C58*12</f>
        <v>23328</v>
      </c>
      <c r="E58" s="207" t="s">
        <v>88</v>
      </c>
      <c r="F58" s="96" t="s">
        <v>30</v>
      </c>
      <c r="G58" s="97"/>
      <c r="H58" s="97">
        <f>H59+H60</f>
        <v>1484</v>
      </c>
      <c r="I58" s="98">
        <f>H58*12</f>
        <v>17808</v>
      </c>
      <c r="P58" s="1"/>
      <c r="Q58" s="7"/>
      <c r="R58" s="7"/>
      <c r="S58" s="7"/>
      <c r="V58" s="1"/>
      <c r="W58" s="7"/>
      <c r="X58" s="7"/>
      <c r="Y58" s="7"/>
    </row>
    <row r="59" spans="1:25" ht="19" x14ac:dyDescent="0.25">
      <c r="A59" s="69" t="s">
        <v>31</v>
      </c>
      <c r="B59" s="70"/>
      <c r="C59" s="70">
        <v>1567</v>
      </c>
      <c r="D59" s="71">
        <f>C59*12</f>
        <v>18804</v>
      </c>
      <c r="E59" s="207"/>
      <c r="F59" s="69" t="s">
        <v>31</v>
      </c>
      <c r="G59" s="70"/>
      <c r="H59" s="70">
        <v>1107</v>
      </c>
      <c r="I59" s="71">
        <f>H59*12</f>
        <v>13284</v>
      </c>
      <c r="P59" s="1"/>
      <c r="Q59" s="7"/>
      <c r="R59" s="7"/>
      <c r="S59" s="7"/>
      <c r="V59" s="1"/>
      <c r="W59" s="7"/>
      <c r="X59" s="7"/>
      <c r="Y59" s="7"/>
    </row>
    <row r="60" spans="1:25" ht="19" x14ac:dyDescent="0.25">
      <c r="A60" s="44" t="s">
        <v>62</v>
      </c>
      <c r="C60" s="29">
        <v>377</v>
      </c>
      <c r="D60" s="72">
        <f>C60*12</f>
        <v>4524</v>
      </c>
      <c r="E60" s="207"/>
      <c r="F60" s="44" t="s">
        <v>62</v>
      </c>
      <c r="H60" s="29">
        <v>377</v>
      </c>
      <c r="I60" s="72">
        <f>H60*12</f>
        <v>4524</v>
      </c>
      <c r="P60" s="1"/>
      <c r="Q60" s="7"/>
      <c r="R60" s="7"/>
      <c r="S60" s="7"/>
      <c r="V60" s="1"/>
      <c r="W60" s="7"/>
      <c r="X60" s="7"/>
      <c r="Y60" s="7"/>
    </row>
    <row r="61" spans="1:25" ht="22" thickBot="1" x14ac:dyDescent="0.3">
      <c r="A61" s="74" t="s">
        <v>80</v>
      </c>
      <c r="B61" s="75">
        <f>B51-D58</f>
        <v>-1123.0600000000013</v>
      </c>
      <c r="C61" s="75">
        <f>C51-D58</f>
        <v>24280.027499999997</v>
      </c>
      <c r="D61" s="77">
        <f>D51-D58</f>
        <v>51715.362000000008</v>
      </c>
      <c r="E61" s="207"/>
      <c r="F61" s="74" t="s">
        <v>81</v>
      </c>
      <c r="G61" s="75">
        <f>G51-I58</f>
        <v>4396.9399999999987</v>
      </c>
      <c r="H61" s="75">
        <f>H51-I58</f>
        <v>29800.027499999997</v>
      </c>
      <c r="I61" s="77">
        <f>I51-I58</f>
        <v>57235.362000000008</v>
      </c>
      <c r="P61" s="1"/>
      <c r="Q61" s="7"/>
      <c r="R61" s="7"/>
      <c r="S61" s="7"/>
      <c r="V61" s="1"/>
      <c r="W61" s="7"/>
      <c r="X61" s="7"/>
      <c r="Y61" s="7"/>
    </row>
    <row r="62" spans="1:25" ht="19" x14ac:dyDescent="0.25">
      <c r="P62" s="1"/>
    </row>
    <row r="63" spans="1:25" ht="19" x14ac:dyDescent="0.25">
      <c r="A63" s="20" t="s">
        <v>32</v>
      </c>
      <c r="B63" s="21"/>
      <c r="C63" s="21"/>
      <c r="D63" s="21"/>
      <c r="F63" s="35" t="s">
        <v>32</v>
      </c>
      <c r="G63" s="36"/>
      <c r="H63" s="36"/>
      <c r="I63" s="36"/>
      <c r="P63" s="1"/>
      <c r="Q63" s="25"/>
      <c r="R63" s="25"/>
      <c r="S63" s="25"/>
      <c r="V63" s="31"/>
      <c r="W63" s="25"/>
      <c r="X63" s="25"/>
      <c r="Y63" s="25"/>
    </row>
    <row r="64" spans="1:25" ht="19" x14ac:dyDescent="0.25">
      <c r="A64" s="56" t="s">
        <v>72</v>
      </c>
      <c r="B64" s="60">
        <f>B56/(B10+B15)</f>
        <v>-6.3182909090909109E-2</v>
      </c>
      <c r="C64" s="60">
        <f>C56/(B10+B15)</f>
        <v>0.39869140909090905</v>
      </c>
      <c r="D64" s="60">
        <f>D56/(B10+B15)</f>
        <v>0.89751567272727284</v>
      </c>
      <c r="E64" s="26"/>
      <c r="F64" s="58" t="s">
        <v>72</v>
      </c>
      <c r="G64" s="61">
        <f>G56/(G10+G15)</f>
        <v>6.5285645933014322E-2</v>
      </c>
      <c r="H64" s="61">
        <f>H56/(G10+G15)</f>
        <v>0.67301501196172242</v>
      </c>
      <c r="I64" s="61">
        <f>I56/(G10+G15)</f>
        <v>1.3293627272727275</v>
      </c>
      <c r="Q64" s="25"/>
      <c r="R64" s="25"/>
      <c r="S64" s="25"/>
      <c r="V64" s="31"/>
      <c r="W64" s="25"/>
      <c r="X64" s="25"/>
      <c r="Y64" s="25"/>
    </row>
    <row r="65" spans="1:25" ht="19" x14ac:dyDescent="0.25">
      <c r="A65" s="21" t="s">
        <v>73</v>
      </c>
      <c r="B65" s="22">
        <f>B61/(B12+B15)</f>
        <v>-1.1230600000000012E-2</v>
      </c>
      <c r="C65" s="22">
        <f>C56/(B12+B15)</f>
        <v>0.21928027499999997</v>
      </c>
      <c r="D65" s="22">
        <f>D56/(B12+B15)</f>
        <v>0.49363362000000011</v>
      </c>
      <c r="E65" s="26"/>
      <c r="F65" s="36" t="s">
        <v>73</v>
      </c>
      <c r="G65" s="37">
        <f>G61/(G12+G15)</f>
        <v>5.9741032608695635E-2</v>
      </c>
      <c r="H65" s="37">
        <f>H61/(G12+G15)</f>
        <v>0.40489167798913039</v>
      </c>
      <c r="I65" s="37">
        <f>I61/(G12+G15)</f>
        <v>0.77765437500000012</v>
      </c>
      <c r="P65" s="31"/>
      <c r="Q65" s="10"/>
      <c r="R65" s="10"/>
      <c r="S65" s="10"/>
      <c r="W65" s="10"/>
      <c r="X65" s="10"/>
      <c r="Y65" s="10"/>
    </row>
    <row r="66" spans="1:25" ht="19" x14ac:dyDescent="0.25">
      <c r="B66" s="26"/>
      <c r="C66" s="26"/>
      <c r="D66" s="26"/>
      <c r="E66" s="26"/>
      <c r="G66" s="26"/>
      <c r="H66" s="26"/>
      <c r="I66" s="26"/>
      <c r="P66" s="31"/>
      <c r="Q66" s="10"/>
      <c r="R66" s="10"/>
      <c r="S66" s="10"/>
      <c r="W66" s="10"/>
      <c r="X66" s="10"/>
      <c r="Y66" s="10"/>
    </row>
    <row r="67" spans="1:25" x14ac:dyDescent="0.2">
      <c r="A67" s="56" t="s">
        <v>33</v>
      </c>
      <c r="B67" s="57">
        <f>B56/B6</f>
        <v>-7.7223555555555583E-3</v>
      </c>
      <c r="C67" s="57">
        <f>C56/B6</f>
        <v>4.8728949999999993E-2</v>
      </c>
      <c r="D67" s="57">
        <f>D56/B6</f>
        <v>0.10969636000000002</v>
      </c>
      <c r="E67" s="26"/>
      <c r="F67" s="58" t="s">
        <v>33</v>
      </c>
      <c r="G67" s="59">
        <f>G56/G6</f>
        <v>9.3456849315068456E-3</v>
      </c>
      <c r="H67" s="59">
        <f>H56/G6</f>
        <v>9.6342559931506838E-2</v>
      </c>
      <c r="I67" s="59">
        <f>I56/G6</f>
        <v>0.19029918493150688</v>
      </c>
    </row>
    <row r="68" spans="1:25" ht="19" x14ac:dyDescent="0.25">
      <c r="V68" s="1"/>
    </row>
    <row r="69" spans="1:25" ht="19" x14ac:dyDescent="0.25">
      <c r="A69" s="20" t="s">
        <v>34</v>
      </c>
      <c r="B69" s="23">
        <f>B13/B51</f>
        <v>16.212608545665965</v>
      </c>
      <c r="C69" s="23">
        <f>B13/C51</f>
        <v>7.561749959079906</v>
      </c>
      <c r="D69" s="23">
        <f>B13/D51</f>
        <v>4.7972264355640135</v>
      </c>
      <c r="E69" s="6"/>
      <c r="F69" s="35" t="s">
        <v>34</v>
      </c>
      <c r="G69" s="38">
        <f>G13/G51</f>
        <v>11.456910038937282</v>
      </c>
      <c r="H69" s="38">
        <f>G13/H51</f>
        <v>5.3436366377497997</v>
      </c>
      <c r="I69" s="38">
        <f>G13/I51</f>
        <v>3.3900400144652365</v>
      </c>
      <c r="Q69" s="26"/>
      <c r="R69" s="26"/>
      <c r="S69" s="26"/>
      <c r="W69" s="26"/>
      <c r="X69" s="26"/>
      <c r="Y69" s="26"/>
    </row>
    <row r="70" spans="1:25" ht="19" x14ac:dyDescent="0.25">
      <c r="P70" s="1"/>
      <c r="Q70" s="26"/>
      <c r="R70" s="26"/>
      <c r="S70" s="26"/>
      <c r="W70" s="26"/>
      <c r="X70" s="26"/>
      <c r="Y70" s="26"/>
    </row>
    <row r="72" spans="1:25" ht="19" x14ac:dyDescent="0.25">
      <c r="Q72" s="6"/>
      <c r="R72" s="6"/>
      <c r="S72" s="6"/>
      <c r="V72" s="1"/>
      <c r="W72" s="6"/>
      <c r="X72" s="6"/>
      <c r="Y72" s="6"/>
    </row>
    <row r="74" spans="1:25" ht="19" x14ac:dyDescent="0.25">
      <c r="P74" s="1"/>
    </row>
  </sheetData>
  <mergeCells count="16">
    <mergeCell ref="F1:I1"/>
    <mergeCell ref="F2:I2"/>
    <mergeCell ref="V1:Y1"/>
    <mergeCell ref="V2:Y2"/>
    <mergeCell ref="A1:D1"/>
    <mergeCell ref="A2:D2"/>
    <mergeCell ref="O16:P16"/>
    <mergeCell ref="M25:N25"/>
    <mergeCell ref="O25:P25"/>
    <mergeCell ref="P1:S1"/>
    <mergeCell ref="P2:S2"/>
    <mergeCell ref="E53:E56"/>
    <mergeCell ref="E58:E61"/>
    <mergeCell ref="E10:E11"/>
    <mergeCell ref="E12:E13"/>
    <mergeCell ref="M16:N16"/>
  </mergeCells>
  <phoneticPr fontId="8" type="noConversion"/>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1CDB0C-BDA1-9E45-B43F-A3DE9AD46BCF}">
  <dimension ref="A1:Z74"/>
  <sheetViews>
    <sheetView topLeftCell="A15" workbookViewId="0">
      <selection activeCell="H60" sqref="H60"/>
    </sheetView>
  </sheetViews>
  <sheetFormatPr baseColWidth="10" defaultRowHeight="16" x14ac:dyDescent="0.2"/>
  <cols>
    <col min="1" max="1" width="41.1640625" bestFit="1" customWidth="1"/>
    <col min="2" max="2" width="13.6640625" bestFit="1" customWidth="1"/>
    <col min="3" max="3" width="11.5" bestFit="1" customWidth="1"/>
    <col min="4" max="4" width="14.83203125" bestFit="1" customWidth="1"/>
    <col min="6" max="6" width="38.33203125" bestFit="1" customWidth="1"/>
    <col min="7" max="8" width="11.5" bestFit="1" customWidth="1"/>
    <col min="9" max="9" width="12.83203125" bestFit="1" customWidth="1"/>
    <col min="11" max="11" width="38.33203125" bestFit="1" customWidth="1"/>
    <col min="12" max="12" width="14.83203125" bestFit="1" customWidth="1"/>
    <col min="13" max="13" width="19.83203125" bestFit="1" customWidth="1"/>
    <col min="14" max="14" width="18.83203125" customWidth="1"/>
    <col min="15" max="15" width="19.83203125" bestFit="1" customWidth="1"/>
    <col min="16" max="16" width="18.83203125" customWidth="1"/>
    <col min="17" max="17" width="27" bestFit="1" customWidth="1"/>
    <col min="18" max="18" width="15" bestFit="1" customWidth="1"/>
    <col min="19" max="19" width="11.6640625" bestFit="1" customWidth="1"/>
    <col min="20" max="20" width="11.5" bestFit="1" customWidth="1"/>
    <col min="22" max="22" width="27" bestFit="1" customWidth="1"/>
    <col min="23" max="23" width="15" bestFit="1" customWidth="1"/>
    <col min="24" max="25" width="11.5" bestFit="1" customWidth="1"/>
  </cols>
  <sheetData>
    <row r="1" spans="1:25" ht="24" x14ac:dyDescent="0.3">
      <c r="A1" s="225" t="s">
        <v>90</v>
      </c>
      <c r="B1" s="225"/>
      <c r="C1" s="225"/>
      <c r="D1" s="225"/>
      <c r="E1" s="24"/>
      <c r="F1" s="226" t="s">
        <v>91</v>
      </c>
      <c r="G1" s="226"/>
      <c r="H1" s="226"/>
      <c r="I1" s="226"/>
      <c r="P1" s="216"/>
      <c r="Q1" s="216"/>
      <c r="R1" s="216"/>
      <c r="S1" s="216"/>
      <c r="V1" s="216"/>
      <c r="W1" s="216"/>
      <c r="X1" s="216"/>
      <c r="Y1" s="216"/>
    </row>
    <row r="2" spans="1:25" ht="25" thickBot="1" x14ac:dyDescent="0.35">
      <c r="A2" s="227" t="s">
        <v>42</v>
      </c>
      <c r="B2" s="227"/>
      <c r="C2" s="227"/>
      <c r="D2" s="227"/>
      <c r="E2" s="24"/>
      <c r="F2" s="228" t="s">
        <v>38</v>
      </c>
      <c r="G2" s="228"/>
      <c r="H2" s="228"/>
      <c r="I2" s="228"/>
      <c r="P2" s="216"/>
      <c r="Q2" s="216"/>
      <c r="R2" s="216"/>
      <c r="S2" s="216"/>
      <c r="V2" s="216"/>
      <c r="W2" s="216"/>
      <c r="X2" s="216"/>
      <c r="Y2" s="216"/>
    </row>
    <row r="3" spans="1:25" x14ac:dyDescent="0.2">
      <c r="K3" s="42" t="s">
        <v>47</v>
      </c>
      <c r="L3" s="43"/>
    </row>
    <row r="4" spans="1:25" ht="19" x14ac:dyDescent="0.25">
      <c r="A4" s="1" t="s">
        <v>0</v>
      </c>
      <c r="F4" s="1" t="s">
        <v>0</v>
      </c>
      <c r="K4" s="44" t="s">
        <v>48</v>
      </c>
      <c r="L4" s="45">
        <f>B8</f>
        <v>855000</v>
      </c>
      <c r="P4" s="1"/>
      <c r="V4" s="1"/>
    </row>
    <row r="5" spans="1:25" x14ac:dyDescent="0.2">
      <c r="A5" t="s">
        <v>1</v>
      </c>
      <c r="B5">
        <v>1900</v>
      </c>
      <c r="F5" t="s">
        <v>1</v>
      </c>
      <c r="G5">
        <v>1900</v>
      </c>
      <c r="K5" s="44" t="s">
        <v>38</v>
      </c>
      <c r="L5" s="45">
        <f>G8</f>
        <v>537500</v>
      </c>
    </row>
    <row r="6" spans="1:25" x14ac:dyDescent="0.2">
      <c r="A6" t="s">
        <v>53</v>
      </c>
      <c r="B6" s="2">
        <f>B5*450</f>
        <v>855000</v>
      </c>
      <c r="F6" t="s">
        <v>54</v>
      </c>
      <c r="G6" s="2">
        <f>(G5*225)+75000</f>
        <v>502500</v>
      </c>
      <c r="K6" s="46" t="s">
        <v>49</v>
      </c>
      <c r="L6" s="47">
        <f>L4-L5</f>
        <v>317500</v>
      </c>
      <c r="Q6" s="13"/>
      <c r="W6" s="13"/>
    </row>
    <row r="7" spans="1:25" x14ac:dyDescent="0.2">
      <c r="A7" t="s">
        <v>2</v>
      </c>
      <c r="B7" s="2">
        <v>0</v>
      </c>
      <c r="F7" t="s">
        <v>43</v>
      </c>
      <c r="G7" s="2">
        <v>35000</v>
      </c>
      <c r="K7" s="44"/>
      <c r="L7" s="48"/>
      <c r="Q7" s="13"/>
      <c r="W7" s="13"/>
    </row>
    <row r="8" spans="1:25" x14ac:dyDescent="0.2">
      <c r="A8" s="39" t="s">
        <v>46</v>
      </c>
      <c r="B8" s="40">
        <f>B6+B7</f>
        <v>855000</v>
      </c>
      <c r="C8" s="39"/>
      <c r="D8" s="39"/>
      <c r="E8" s="153"/>
      <c r="F8" s="39" t="s">
        <v>44</v>
      </c>
      <c r="G8" s="40">
        <f>G6+G7</f>
        <v>537500</v>
      </c>
      <c r="H8" s="39"/>
      <c r="I8" s="39"/>
      <c r="K8" s="44"/>
      <c r="L8" s="48"/>
      <c r="Q8" s="13"/>
      <c r="W8" s="13"/>
    </row>
    <row r="9" spans="1:25" ht="17" thickBot="1" x14ac:dyDescent="0.25">
      <c r="A9" t="s">
        <v>3</v>
      </c>
      <c r="B9" s="55">
        <f>(B6/B5)</f>
        <v>450</v>
      </c>
      <c r="F9" t="s">
        <v>3</v>
      </c>
      <c r="G9" s="55">
        <f>(G8/G5)</f>
        <v>282.89473684210526</v>
      </c>
      <c r="K9" s="44" t="s">
        <v>50</v>
      </c>
      <c r="L9" s="49">
        <v>70000</v>
      </c>
      <c r="Q9" s="13"/>
      <c r="W9" s="13"/>
    </row>
    <row r="10" spans="1:25" x14ac:dyDescent="0.2">
      <c r="A10" s="52" t="s">
        <v>70</v>
      </c>
      <c r="B10" s="99">
        <f>B8*0.1</f>
        <v>85500</v>
      </c>
      <c r="C10" s="100"/>
      <c r="D10" s="53"/>
      <c r="E10" s="208" t="s">
        <v>89</v>
      </c>
      <c r="F10" s="52" t="s">
        <v>70</v>
      </c>
      <c r="G10" s="99">
        <f>G8*0.1</f>
        <v>53750</v>
      </c>
      <c r="H10" s="100"/>
      <c r="I10" s="53"/>
      <c r="K10" s="44" t="s">
        <v>51</v>
      </c>
      <c r="L10" s="49">
        <f>500*12</f>
        <v>6000</v>
      </c>
      <c r="Q10" s="28"/>
      <c r="W10" s="28"/>
    </row>
    <row r="11" spans="1:25" ht="17" thickBot="1" x14ac:dyDescent="0.25">
      <c r="A11" s="113" t="s">
        <v>77</v>
      </c>
      <c r="B11" s="114">
        <f>B8-B10</f>
        <v>769500</v>
      </c>
      <c r="C11" s="103"/>
      <c r="D11" s="54"/>
      <c r="E11" s="209"/>
      <c r="F11" s="154" t="s">
        <v>77</v>
      </c>
      <c r="G11" s="130">
        <f>G8-G10</f>
        <v>483750</v>
      </c>
      <c r="H11" s="103"/>
      <c r="I11" s="54"/>
      <c r="K11" s="50" t="s">
        <v>52</v>
      </c>
      <c r="L11" s="51">
        <f>L9+L10</f>
        <v>76000</v>
      </c>
      <c r="Q11" s="28"/>
      <c r="W11" s="28"/>
    </row>
    <row r="12" spans="1:25" x14ac:dyDescent="0.2">
      <c r="A12" s="52" t="s">
        <v>71</v>
      </c>
      <c r="B12" s="106">
        <f>(B6*0.2)</f>
        <v>171000</v>
      </c>
      <c r="C12" s="100"/>
      <c r="D12" s="53"/>
      <c r="E12" s="208" t="s">
        <v>88</v>
      </c>
      <c r="F12" s="52" t="s">
        <v>45</v>
      </c>
      <c r="G12" s="106">
        <f>(G8*0.2)</f>
        <v>107500</v>
      </c>
      <c r="H12" s="100"/>
      <c r="I12" s="53"/>
      <c r="Q12" s="3"/>
      <c r="W12" s="3"/>
    </row>
    <row r="13" spans="1:25" ht="17" thickBot="1" x14ac:dyDescent="0.25">
      <c r="A13" s="128" t="s">
        <v>76</v>
      </c>
      <c r="B13" s="129">
        <f>B6-(B6*0.2)</f>
        <v>684000</v>
      </c>
      <c r="C13" s="103"/>
      <c r="D13" s="54"/>
      <c r="E13" s="209"/>
      <c r="F13" s="155" t="s">
        <v>76</v>
      </c>
      <c r="G13" s="140">
        <f>G8-(G8*0.2)</f>
        <v>430000</v>
      </c>
      <c r="H13" s="103"/>
      <c r="I13" s="54"/>
      <c r="Q13" s="29"/>
      <c r="W13" s="29"/>
    </row>
    <row r="14" spans="1:25" x14ac:dyDescent="0.2">
      <c r="A14" t="s">
        <v>4</v>
      </c>
      <c r="B14" s="3">
        <v>3.2500000000000001E-2</v>
      </c>
      <c r="F14" t="s">
        <v>4</v>
      </c>
      <c r="G14" s="3">
        <v>3.2500000000000001E-2</v>
      </c>
    </row>
    <row r="15" spans="1:25" ht="17" thickBot="1" x14ac:dyDescent="0.25">
      <c r="A15" t="s">
        <v>39</v>
      </c>
      <c r="B15" s="15">
        <v>10000</v>
      </c>
      <c r="F15" t="s">
        <v>39</v>
      </c>
      <c r="G15" s="15">
        <v>10000</v>
      </c>
    </row>
    <row r="16" spans="1:25" ht="17" thickBot="1" x14ac:dyDescent="0.25">
      <c r="A16" t="s">
        <v>5</v>
      </c>
      <c r="B16" t="s">
        <v>6</v>
      </c>
      <c r="F16" t="s">
        <v>5</v>
      </c>
      <c r="G16" t="s">
        <v>6</v>
      </c>
      <c r="M16" s="210" t="s">
        <v>84</v>
      </c>
      <c r="N16" s="211"/>
      <c r="O16" s="210" t="s">
        <v>85</v>
      </c>
      <c r="P16" s="212"/>
    </row>
    <row r="17" spans="1:26" x14ac:dyDescent="0.2">
      <c r="A17" s="41"/>
      <c r="B17" s="41"/>
      <c r="C17" s="41"/>
      <c r="D17" s="41"/>
      <c r="F17" s="41"/>
      <c r="G17" s="41"/>
      <c r="H17" s="41"/>
      <c r="I17" s="41"/>
      <c r="K17" s="63" t="s">
        <v>63</v>
      </c>
      <c r="L17" s="63" t="s">
        <v>69</v>
      </c>
      <c r="M17" s="149" t="s">
        <v>74</v>
      </c>
      <c r="N17" s="150" t="s">
        <v>75</v>
      </c>
      <c r="O17" s="151" t="s">
        <v>74</v>
      </c>
      <c r="P17" s="152" t="s">
        <v>75</v>
      </c>
      <c r="R17" s="13"/>
      <c r="X17" s="13"/>
    </row>
    <row r="18" spans="1:26" ht="19" x14ac:dyDescent="0.25">
      <c r="B18" s="4" t="s">
        <v>7</v>
      </c>
      <c r="C18" s="4" t="s">
        <v>8</v>
      </c>
      <c r="D18" s="4" t="s">
        <v>9</v>
      </c>
      <c r="E18" s="4"/>
      <c r="G18" s="4" t="s">
        <v>7</v>
      </c>
      <c r="H18" s="4" t="s">
        <v>8</v>
      </c>
      <c r="I18" s="4" t="s">
        <v>9</v>
      </c>
      <c r="K18" s="62" t="s">
        <v>64</v>
      </c>
      <c r="L18" s="15">
        <f>((855000/100)*3)+855000</f>
        <v>880650</v>
      </c>
      <c r="M18" s="89">
        <v>670305.47</v>
      </c>
      <c r="N18" s="49">
        <f>L18-M18</f>
        <v>210344.53000000003</v>
      </c>
      <c r="O18" s="89">
        <v>754093.65</v>
      </c>
      <c r="P18" s="49">
        <f>L18-O18</f>
        <v>126556.34999999998</v>
      </c>
    </row>
    <row r="19" spans="1:26" x14ac:dyDescent="0.2">
      <c r="A19" t="s">
        <v>10</v>
      </c>
      <c r="B19" s="5">
        <v>0.4</v>
      </c>
      <c r="C19" s="5">
        <v>0.65</v>
      </c>
      <c r="D19" s="5">
        <v>0.92</v>
      </c>
      <c r="E19" s="5"/>
      <c r="F19" t="s">
        <v>10</v>
      </c>
      <c r="G19" s="5">
        <v>0.4</v>
      </c>
      <c r="H19" s="5">
        <v>0.65</v>
      </c>
      <c r="I19" s="5">
        <v>0.92</v>
      </c>
      <c r="K19" s="85" t="s">
        <v>65</v>
      </c>
      <c r="L19" s="86">
        <f>((L18/100)*3)+L18</f>
        <v>907069.5</v>
      </c>
      <c r="M19" s="90">
        <v>656159.18000000005</v>
      </c>
      <c r="N19" s="88">
        <f t="shared" ref="N19:N22" si="0">L19-M19</f>
        <v>250910.31999999995</v>
      </c>
      <c r="O19" s="90">
        <v>738179.07</v>
      </c>
      <c r="P19" s="88">
        <f t="shared" ref="P19:P22" si="1">L19-O19</f>
        <v>168890.43000000005</v>
      </c>
    </row>
    <row r="20" spans="1:26" x14ac:dyDescent="0.2">
      <c r="A20" t="s">
        <v>11</v>
      </c>
      <c r="B20" s="6">
        <f>365*B19</f>
        <v>146</v>
      </c>
      <c r="C20">
        <f>365*C19</f>
        <v>237.25</v>
      </c>
      <c r="D20" s="6">
        <f>365*D19</f>
        <v>335.8</v>
      </c>
      <c r="E20" s="6"/>
      <c r="F20" t="s">
        <v>11</v>
      </c>
      <c r="G20" s="6">
        <f>365*G19</f>
        <v>146</v>
      </c>
      <c r="H20">
        <f>365*H19</f>
        <v>237.25</v>
      </c>
      <c r="I20" s="6">
        <f>365*I19</f>
        <v>335.8</v>
      </c>
      <c r="K20" s="62" t="s">
        <v>66</v>
      </c>
      <c r="L20" s="15">
        <f>((L19/100)*3)+L19</f>
        <v>934281.58499999996</v>
      </c>
      <c r="M20" s="89">
        <v>641546.22</v>
      </c>
      <c r="N20" s="49">
        <f t="shared" si="0"/>
        <v>292735.36499999999</v>
      </c>
      <c r="O20" s="89">
        <v>721739.5</v>
      </c>
      <c r="P20" s="49">
        <f t="shared" si="1"/>
        <v>212542.08499999996</v>
      </c>
    </row>
    <row r="21" spans="1:26" ht="19" x14ac:dyDescent="0.25">
      <c r="A21" t="s">
        <v>12</v>
      </c>
      <c r="B21" s="7">
        <v>450</v>
      </c>
      <c r="C21" s="7">
        <v>450</v>
      </c>
      <c r="D21" s="7">
        <v>450</v>
      </c>
      <c r="E21" s="7"/>
      <c r="F21" t="s">
        <v>12</v>
      </c>
      <c r="G21" s="7">
        <v>450</v>
      </c>
      <c r="H21" s="7">
        <v>450</v>
      </c>
      <c r="I21" s="7">
        <v>450</v>
      </c>
      <c r="K21" s="85" t="s">
        <v>67</v>
      </c>
      <c r="L21" s="86">
        <f t="shared" ref="L21:L22" si="2">((L20/100)*3)+L20</f>
        <v>962310.03255</v>
      </c>
      <c r="M21" s="90">
        <v>626451.19999999995</v>
      </c>
      <c r="N21" s="88">
        <f t="shared" si="0"/>
        <v>335858.83255000005</v>
      </c>
      <c r="O21" s="90">
        <v>704757.6</v>
      </c>
      <c r="P21" s="88">
        <f t="shared" si="1"/>
        <v>257552.43255000003</v>
      </c>
      <c r="R21" s="4"/>
      <c r="S21" s="4"/>
      <c r="T21" s="4"/>
      <c r="X21" s="4"/>
      <c r="Y21" s="4"/>
      <c r="Z21" s="4"/>
    </row>
    <row r="22" spans="1:26" ht="17" thickBot="1" x14ac:dyDescent="0.25">
      <c r="K22" s="62" t="s">
        <v>68</v>
      </c>
      <c r="L22" s="15">
        <f t="shared" si="2"/>
        <v>991179.33352650004</v>
      </c>
      <c r="M22" s="91">
        <v>610858.22</v>
      </c>
      <c r="N22" s="64">
        <f t="shared" si="0"/>
        <v>380321.11352650006</v>
      </c>
      <c r="O22" s="91">
        <v>687215.5</v>
      </c>
      <c r="P22" s="64">
        <f t="shared" si="1"/>
        <v>303963.83352650004</v>
      </c>
      <c r="R22" s="5"/>
      <c r="S22" s="5"/>
      <c r="T22" s="5"/>
      <c r="X22" s="5"/>
      <c r="Y22" s="5"/>
      <c r="Z22" s="5"/>
    </row>
    <row r="23" spans="1:26" ht="19" x14ac:dyDescent="0.25">
      <c r="A23" s="8" t="s">
        <v>13</v>
      </c>
      <c r="B23" s="9">
        <f>B20*B21</f>
        <v>65700</v>
      </c>
      <c r="C23" s="9">
        <f>C20*C21</f>
        <v>106762.5</v>
      </c>
      <c r="D23" s="9">
        <f>D20*D21</f>
        <v>151110</v>
      </c>
      <c r="E23" s="7"/>
      <c r="F23" s="131" t="s">
        <v>13</v>
      </c>
      <c r="G23" s="132">
        <f>G20*G21</f>
        <v>65700</v>
      </c>
      <c r="H23" s="132">
        <f>H20*H21</f>
        <v>106762.5</v>
      </c>
      <c r="I23" s="132">
        <f>I20*I21</f>
        <v>151110</v>
      </c>
      <c r="K23" s="62"/>
      <c r="L23" s="15"/>
      <c r="M23" s="15"/>
      <c r="N23" s="79"/>
      <c r="O23" s="15"/>
      <c r="P23" s="79"/>
      <c r="Q23" s="6"/>
      <c r="S23" s="6"/>
      <c r="W23" s="6"/>
      <c r="Y23" s="6"/>
    </row>
    <row r="24" spans="1:26" ht="17" thickBot="1" x14ac:dyDescent="0.25">
      <c r="A24" t="s">
        <v>14</v>
      </c>
      <c r="B24" s="10">
        <f>B23/12</f>
        <v>5475</v>
      </c>
      <c r="C24" s="10">
        <f>C23/12</f>
        <v>8896.875</v>
      </c>
      <c r="D24" s="10">
        <f>D23/12</f>
        <v>12592.5</v>
      </c>
      <c r="E24" s="10"/>
      <c r="F24" t="s">
        <v>14</v>
      </c>
      <c r="G24" s="10">
        <f>G23/12</f>
        <v>5475</v>
      </c>
      <c r="H24" s="10">
        <f>H23/12</f>
        <v>8896.875</v>
      </c>
      <c r="I24" s="10">
        <f>I23/12</f>
        <v>12592.5</v>
      </c>
      <c r="K24" s="62"/>
      <c r="L24" s="15"/>
      <c r="M24" s="78"/>
      <c r="N24" s="79"/>
      <c r="O24" s="78"/>
      <c r="P24" s="79"/>
      <c r="Q24" s="7"/>
      <c r="R24" s="7"/>
      <c r="S24" s="7"/>
      <c r="W24" s="7"/>
      <c r="X24" s="7"/>
      <c r="Y24" s="7"/>
    </row>
    <row r="25" spans="1:26" ht="17" thickBot="1" x14ac:dyDescent="0.25">
      <c r="A25" s="41"/>
      <c r="B25" s="41"/>
      <c r="C25" s="41"/>
      <c r="D25" s="41"/>
      <c r="F25" s="41"/>
      <c r="G25" s="41"/>
      <c r="H25" s="41"/>
      <c r="I25" s="41"/>
      <c r="M25" s="213" t="s">
        <v>83</v>
      </c>
      <c r="N25" s="214"/>
      <c r="O25" s="215" t="s">
        <v>86</v>
      </c>
      <c r="P25" s="211"/>
    </row>
    <row r="26" spans="1:26" ht="19" x14ac:dyDescent="0.25">
      <c r="A26" s="1" t="s">
        <v>15</v>
      </c>
      <c r="C26" s="27" t="s">
        <v>56</v>
      </c>
      <c r="D26" s="27" t="s">
        <v>57</v>
      </c>
      <c r="F26" s="1" t="s">
        <v>15</v>
      </c>
      <c r="H26" s="27" t="s">
        <v>58</v>
      </c>
      <c r="I26" s="27" t="s">
        <v>57</v>
      </c>
      <c r="K26" s="63" t="s">
        <v>63</v>
      </c>
      <c r="L26" s="63" t="s">
        <v>69</v>
      </c>
      <c r="M26" s="145" t="s">
        <v>74</v>
      </c>
      <c r="N26" s="146" t="s">
        <v>75</v>
      </c>
      <c r="O26" s="147" t="s">
        <v>74</v>
      </c>
      <c r="P26" s="148" t="s">
        <v>75</v>
      </c>
      <c r="Q26" s="7"/>
      <c r="R26" s="7"/>
      <c r="S26" s="7"/>
      <c r="V26" s="1"/>
      <c r="W26" s="7"/>
      <c r="X26" s="7"/>
      <c r="Y26" s="7"/>
    </row>
    <row r="27" spans="1:26" x14ac:dyDescent="0.2">
      <c r="A27" t="s">
        <v>55</v>
      </c>
      <c r="B27">
        <v>0</v>
      </c>
      <c r="C27">
        <v>0</v>
      </c>
      <c r="D27">
        <v>0</v>
      </c>
      <c r="F27" t="s">
        <v>16</v>
      </c>
      <c r="G27">
        <v>0</v>
      </c>
      <c r="H27">
        <v>0</v>
      </c>
      <c r="I27">
        <v>0</v>
      </c>
      <c r="K27" s="62" t="s">
        <v>64</v>
      </c>
      <c r="L27" s="15">
        <f>((855000/100)*3)+855000</f>
        <v>880650</v>
      </c>
      <c r="M27" s="82">
        <v>414335.02</v>
      </c>
      <c r="N27" s="49">
        <f>L27-M27</f>
        <v>466314.98</v>
      </c>
      <c r="O27" s="89">
        <v>466126.9</v>
      </c>
      <c r="P27" s="95">
        <f>L27-O27</f>
        <v>414523.1</v>
      </c>
      <c r="Q27" s="10"/>
      <c r="R27" s="10"/>
      <c r="S27" s="10"/>
      <c r="W27" s="10"/>
      <c r="X27" s="10"/>
      <c r="Y27" s="10"/>
    </row>
    <row r="28" spans="1:26" x14ac:dyDescent="0.2">
      <c r="A28" t="s">
        <v>17</v>
      </c>
      <c r="B28" s="2"/>
      <c r="C28" s="2">
        <v>85</v>
      </c>
      <c r="D28" s="2">
        <f t="shared" ref="D28:D37" si="3">C28*12</f>
        <v>1020</v>
      </c>
      <c r="E28" s="13"/>
      <c r="F28" t="s">
        <v>17</v>
      </c>
      <c r="G28" s="2"/>
      <c r="H28" s="2">
        <v>85</v>
      </c>
      <c r="I28" s="2">
        <f t="shared" ref="I28:I37" si="4">H28*12</f>
        <v>1020</v>
      </c>
      <c r="K28" s="85" t="s">
        <v>65</v>
      </c>
      <c r="L28" s="86">
        <f>((L27/100)*3)+L27</f>
        <v>907069.5</v>
      </c>
      <c r="M28" s="87">
        <v>405590.79</v>
      </c>
      <c r="N28" s="49">
        <f t="shared" ref="N28:N31" si="5">L28-M28</f>
        <v>501478.71</v>
      </c>
      <c r="O28" s="90">
        <v>456289.64</v>
      </c>
      <c r="P28" s="95">
        <f t="shared" ref="P28:P31" si="6">L28-O28</f>
        <v>450779.86</v>
      </c>
    </row>
    <row r="29" spans="1:26" ht="19" x14ac:dyDescent="0.25">
      <c r="A29" t="s">
        <v>59</v>
      </c>
      <c r="B29" s="2"/>
      <c r="C29" s="2">
        <v>70</v>
      </c>
      <c r="D29" s="2">
        <f t="shared" si="3"/>
        <v>840</v>
      </c>
      <c r="E29" s="13"/>
      <c r="F29" t="s">
        <v>59</v>
      </c>
      <c r="G29" s="2"/>
      <c r="H29" s="2">
        <v>70</v>
      </c>
      <c r="I29" s="2">
        <f t="shared" si="4"/>
        <v>840</v>
      </c>
      <c r="K29" s="62" t="s">
        <v>66</v>
      </c>
      <c r="L29" s="15">
        <f>((L28/100)*3)+L28</f>
        <v>934281.58499999996</v>
      </c>
      <c r="M29" s="82">
        <v>396558.1</v>
      </c>
      <c r="N29" s="49">
        <f t="shared" si="5"/>
        <v>537723.48499999999</v>
      </c>
      <c r="O29" s="89">
        <v>446127.86</v>
      </c>
      <c r="P29" s="95">
        <f t="shared" si="6"/>
        <v>488153.72499999998</v>
      </c>
      <c r="V29" s="1"/>
    </row>
    <row r="30" spans="1:26" x14ac:dyDescent="0.2">
      <c r="A30" t="s">
        <v>18</v>
      </c>
      <c r="C30" s="2">
        <v>300</v>
      </c>
      <c r="D30" s="2">
        <f t="shared" si="3"/>
        <v>3600</v>
      </c>
      <c r="E30" s="13"/>
      <c r="F30" t="s">
        <v>18</v>
      </c>
      <c r="H30" s="2">
        <v>300</v>
      </c>
      <c r="I30" s="2">
        <f t="shared" si="4"/>
        <v>3600</v>
      </c>
      <c r="K30" s="85" t="s">
        <v>67</v>
      </c>
      <c r="L30" s="86">
        <f t="shared" ref="L30:L31" si="7">((L29/100)*3)+L29</f>
        <v>962310.03255</v>
      </c>
      <c r="M30" s="87">
        <v>387227.44</v>
      </c>
      <c r="N30" s="49">
        <f t="shared" si="5"/>
        <v>575082.59254999994</v>
      </c>
      <c r="O30" s="90">
        <v>435630.87</v>
      </c>
      <c r="P30" s="95">
        <f t="shared" si="6"/>
        <v>526679.16255000001</v>
      </c>
    </row>
    <row r="31" spans="1:26" ht="17" thickBot="1" x14ac:dyDescent="0.25">
      <c r="A31" t="s">
        <v>19</v>
      </c>
      <c r="B31" s="2"/>
      <c r="C31" s="2">
        <v>120</v>
      </c>
      <c r="D31" s="2">
        <f t="shared" si="3"/>
        <v>1440</v>
      </c>
      <c r="E31" s="13"/>
      <c r="F31" t="s">
        <v>19</v>
      </c>
      <c r="G31" s="2"/>
      <c r="H31" s="2">
        <v>120</v>
      </c>
      <c r="I31" s="2">
        <f t="shared" si="4"/>
        <v>1440</v>
      </c>
      <c r="K31" s="62" t="s">
        <v>68</v>
      </c>
      <c r="L31" s="15">
        <f t="shared" si="7"/>
        <v>991179.33352650004</v>
      </c>
      <c r="M31" s="83">
        <v>377588.97</v>
      </c>
      <c r="N31" s="64">
        <f t="shared" si="5"/>
        <v>613590.36352650006</v>
      </c>
      <c r="O31" s="91">
        <v>424787.59</v>
      </c>
      <c r="P31" s="111">
        <f t="shared" si="6"/>
        <v>566391.74352649995</v>
      </c>
      <c r="Q31" s="13"/>
      <c r="R31" s="13"/>
      <c r="S31" s="13"/>
      <c r="W31" s="13"/>
      <c r="X31" s="13"/>
      <c r="Y31" s="13"/>
    </row>
    <row r="32" spans="1:26" x14ac:dyDescent="0.2">
      <c r="A32" t="s">
        <v>20</v>
      </c>
      <c r="B32" s="2"/>
      <c r="C32" s="2">
        <v>50</v>
      </c>
      <c r="D32" s="2">
        <f t="shared" si="3"/>
        <v>600</v>
      </c>
      <c r="E32" s="13"/>
      <c r="F32" t="s">
        <v>20</v>
      </c>
      <c r="G32" s="2"/>
      <c r="H32" s="2">
        <v>50</v>
      </c>
      <c r="I32" s="2">
        <f t="shared" si="4"/>
        <v>600</v>
      </c>
      <c r="Q32" s="13"/>
      <c r="R32" s="13"/>
      <c r="S32" s="13"/>
      <c r="W32" s="13"/>
      <c r="X32" s="13"/>
      <c r="Y32" s="13"/>
    </row>
    <row r="33" spans="1:25" x14ac:dyDescent="0.2">
      <c r="A33" t="s">
        <v>21</v>
      </c>
      <c r="B33" s="2"/>
      <c r="C33" s="2">
        <v>150</v>
      </c>
      <c r="D33" s="2">
        <f t="shared" si="3"/>
        <v>1800</v>
      </c>
      <c r="E33" s="13"/>
      <c r="F33" t="s">
        <v>21</v>
      </c>
      <c r="G33" s="2"/>
      <c r="H33" s="2">
        <v>150</v>
      </c>
      <c r="I33" s="2">
        <f t="shared" si="4"/>
        <v>1800</v>
      </c>
      <c r="R33" s="13"/>
      <c r="S33" s="13"/>
      <c r="X33" s="13"/>
      <c r="Y33" s="13"/>
    </row>
    <row r="34" spans="1:25" x14ac:dyDescent="0.2">
      <c r="A34" t="s">
        <v>22</v>
      </c>
      <c r="B34" s="2"/>
      <c r="C34" s="2">
        <v>350</v>
      </c>
      <c r="D34" s="2">
        <f t="shared" si="3"/>
        <v>4200</v>
      </c>
      <c r="E34" s="13"/>
      <c r="F34" t="s">
        <v>22</v>
      </c>
      <c r="G34" s="2"/>
      <c r="H34" s="2">
        <v>350</v>
      </c>
      <c r="I34" s="2">
        <f t="shared" si="4"/>
        <v>4200</v>
      </c>
      <c r="Q34" s="13"/>
      <c r="R34" s="13"/>
      <c r="S34" s="13"/>
      <c r="W34" s="13"/>
      <c r="X34" s="13"/>
      <c r="Y34" s="13"/>
    </row>
    <row r="35" spans="1:25" x14ac:dyDescent="0.2">
      <c r="A35" t="s">
        <v>60</v>
      </c>
      <c r="B35" s="2"/>
      <c r="C35" s="2">
        <v>125</v>
      </c>
      <c r="D35" s="2">
        <f t="shared" si="3"/>
        <v>1500</v>
      </c>
      <c r="E35" s="13"/>
      <c r="F35" t="s">
        <v>60</v>
      </c>
      <c r="G35" s="2"/>
      <c r="H35" s="2">
        <v>125</v>
      </c>
      <c r="I35" s="2">
        <f t="shared" si="4"/>
        <v>1500</v>
      </c>
      <c r="Q35" s="13"/>
      <c r="R35" s="13"/>
      <c r="S35" s="13"/>
      <c r="W35" s="13"/>
      <c r="X35" s="13"/>
      <c r="Y35" s="13"/>
    </row>
    <row r="36" spans="1:25" x14ac:dyDescent="0.2">
      <c r="A36" t="s">
        <v>23</v>
      </c>
      <c r="B36" s="2"/>
      <c r="C36" s="2">
        <v>40</v>
      </c>
      <c r="D36" s="2">
        <f t="shared" si="3"/>
        <v>480</v>
      </c>
      <c r="E36" s="13"/>
      <c r="F36" t="s">
        <v>23</v>
      </c>
      <c r="G36" s="2"/>
      <c r="H36" s="2">
        <v>40</v>
      </c>
      <c r="I36" s="2">
        <f t="shared" si="4"/>
        <v>480</v>
      </c>
      <c r="Q36" s="13"/>
      <c r="R36" s="13"/>
      <c r="S36" s="13"/>
      <c r="W36" s="13"/>
      <c r="X36" s="13"/>
      <c r="Y36" s="13"/>
    </row>
    <row r="37" spans="1:25" ht="34" x14ac:dyDescent="0.2">
      <c r="A37" s="11" t="s">
        <v>24</v>
      </c>
      <c r="B37" s="14"/>
      <c r="C37" s="14">
        <v>350</v>
      </c>
      <c r="D37" s="2">
        <f t="shared" si="3"/>
        <v>4200</v>
      </c>
      <c r="E37" s="13"/>
      <c r="F37" s="11" t="s">
        <v>24</v>
      </c>
      <c r="G37" s="14"/>
      <c r="H37" s="14">
        <v>350</v>
      </c>
      <c r="I37" s="2">
        <f t="shared" si="4"/>
        <v>4200</v>
      </c>
      <c r="Q37" s="13"/>
      <c r="R37" s="13"/>
      <c r="S37" s="13"/>
      <c r="W37" s="13"/>
      <c r="X37" s="13"/>
      <c r="Y37" s="13"/>
    </row>
    <row r="38" spans="1:25" x14ac:dyDescent="0.2">
      <c r="A38" t="s">
        <v>40</v>
      </c>
      <c r="D38" s="2">
        <v>1500</v>
      </c>
      <c r="E38" s="13"/>
      <c r="F38" t="s">
        <v>40</v>
      </c>
      <c r="I38" s="2">
        <v>1500</v>
      </c>
      <c r="Q38" s="13"/>
      <c r="R38" s="13"/>
      <c r="S38" s="13"/>
      <c r="W38" s="13"/>
      <c r="X38" s="13"/>
      <c r="Y38" s="13"/>
    </row>
    <row r="39" spans="1:25" x14ac:dyDescent="0.2">
      <c r="A39" t="s">
        <v>36</v>
      </c>
      <c r="C39">
        <v>150</v>
      </c>
      <c r="D39" s="2">
        <f>C39*12</f>
        <v>1800</v>
      </c>
      <c r="E39" s="13"/>
      <c r="F39" t="s">
        <v>36</v>
      </c>
      <c r="H39">
        <v>150</v>
      </c>
      <c r="I39" s="2">
        <f>H39*12</f>
        <v>1800</v>
      </c>
      <c r="Q39" s="13"/>
      <c r="R39" s="13"/>
      <c r="S39" s="13"/>
      <c r="W39" s="13"/>
      <c r="X39" s="13"/>
      <c r="Y39" s="13"/>
    </row>
    <row r="40" spans="1:25" x14ac:dyDescent="0.2">
      <c r="A40" t="s">
        <v>41</v>
      </c>
      <c r="C40">
        <v>200</v>
      </c>
      <c r="D40" s="2">
        <f>C40*12</f>
        <v>2400</v>
      </c>
      <c r="E40" s="13"/>
      <c r="F40" t="s">
        <v>41</v>
      </c>
      <c r="H40">
        <v>200</v>
      </c>
      <c r="I40" s="2">
        <f>H40*12</f>
        <v>2400</v>
      </c>
      <c r="Q40" s="30"/>
      <c r="R40" s="30"/>
      <c r="S40" s="30"/>
      <c r="V40" s="11"/>
      <c r="W40" s="30"/>
      <c r="X40" s="30"/>
      <c r="Y40" s="30"/>
    </row>
    <row r="41" spans="1:25" ht="19" x14ac:dyDescent="0.25">
      <c r="A41" s="8" t="s">
        <v>25</v>
      </c>
      <c r="B41" s="9">
        <f>SUM(B28:B37)</f>
        <v>0</v>
      </c>
      <c r="C41" s="9">
        <f>SUM(C28:C39)</f>
        <v>1790</v>
      </c>
      <c r="D41" s="9">
        <f>SUM(D27:D40)</f>
        <v>25380</v>
      </c>
      <c r="E41" s="7"/>
      <c r="F41" s="131" t="s">
        <v>25</v>
      </c>
      <c r="G41" s="132">
        <f>SUM(G28:G37)</f>
        <v>0</v>
      </c>
      <c r="H41" s="132">
        <f>SUM(H28:H39)</f>
        <v>1790</v>
      </c>
      <c r="I41" s="132">
        <f>SUM(I27:I40)</f>
        <v>25380</v>
      </c>
      <c r="S41" s="15"/>
      <c r="Y41" s="15"/>
    </row>
    <row r="42" spans="1:25" x14ac:dyDescent="0.2">
      <c r="P42" s="11"/>
      <c r="S42" s="15"/>
      <c r="Y42" s="15"/>
    </row>
    <row r="43" spans="1:25" ht="19" x14ac:dyDescent="0.25">
      <c r="A43" s="1" t="s">
        <v>26</v>
      </c>
      <c r="F43" s="1" t="s">
        <v>26</v>
      </c>
      <c r="S43" s="15"/>
      <c r="Y43" s="15"/>
    </row>
    <row r="44" spans="1:25" ht="19" x14ac:dyDescent="0.25">
      <c r="A44" t="s">
        <v>61</v>
      </c>
      <c r="B44">
        <v>500</v>
      </c>
      <c r="C44">
        <v>500</v>
      </c>
      <c r="D44">
        <v>500</v>
      </c>
      <c r="F44" t="s">
        <v>61</v>
      </c>
      <c r="G44">
        <v>500</v>
      </c>
      <c r="H44">
        <v>500</v>
      </c>
      <c r="I44">
        <v>500</v>
      </c>
      <c r="Q44" s="7"/>
      <c r="R44" s="7"/>
      <c r="S44" s="7"/>
      <c r="V44" s="1"/>
      <c r="W44" s="7"/>
      <c r="X44" s="7"/>
      <c r="Y44" s="7"/>
    </row>
    <row r="45" spans="1:25" x14ac:dyDescent="0.2">
      <c r="A45" t="s">
        <v>35</v>
      </c>
      <c r="B45" s="2">
        <f>B23*0.03</f>
        <v>1971</v>
      </c>
      <c r="C45" s="2">
        <f>C23*0.03</f>
        <v>3202.875</v>
      </c>
      <c r="D45" s="2">
        <f>D23*0.03</f>
        <v>4533.3</v>
      </c>
      <c r="E45" s="13"/>
      <c r="F45" t="s">
        <v>35</v>
      </c>
      <c r="G45" s="2">
        <f>G23*0.03</f>
        <v>1971</v>
      </c>
      <c r="H45" s="2">
        <f>H23*0.03</f>
        <v>3202.875</v>
      </c>
      <c r="I45" s="2">
        <f>I23*0.03</f>
        <v>4533.3</v>
      </c>
    </row>
    <row r="46" spans="1:25" ht="19" x14ac:dyDescent="0.25">
      <c r="B46" s="2"/>
      <c r="C46" s="2"/>
      <c r="D46" s="2"/>
      <c r="E46" s="13"/>
      <c r="G46" s="2"/>
      <c r="H46" s="2"/>
      <c r="I46" s="2"/>
      <c r="P46" s="1"/>
      <c r="V46" s="1"/>
    </row>
    <row r="47" spans="1:25" ht="19" x14ac:dyDescent="0.25">
      <c r="A47" s="8" t="s">
        <v>27</v>
      </c>
      <c r="B47" s="12">
        <f>SUM(B44:B45)</f>
        <v>2471</v>
      </c>
      <c r="C47" s="12">
        <f>SUM(C44:C45)</f>
        <v>3702.875</v>
      </c>
      <c r="D47" s="12">
        <f>SUM(D44:D45)</f>
        <v>5033.3</v>
      </c>
      <c r="E47" s="13"/>
      <c r="F47" s="131" t="s">
        <v>27</v>
      </c>
      <c r="G47" s="133">
        <f>SUM(G44:G45)</f>
        <v>2471</v>
      </c>
      <c r="H47" s="133">
        <f>SUM(H44:H45)</f>
        <v>3702.875</v>
      </c>
      <c r="I47" s="133">
        <f>SUM(I44:I45)</f>
        <v>5033.3</v>
      </c>
    </row>
    <row r="48" spans="1:25" ht="19" x14ac:dyDescent="0.25">
      <c r="P48" s="1"/>
      <c r="Q48" s="13"/>
      <c r="R48" s="13"/>
      <c r="S48" s="13"/>
      <c r="W48" s="13"/>
      <c r="X48" s="13"/>
      <c r="Y48" s="13"/>
    </row>
    <row r="49" spans="1:25" ht="19" x14ac:dyDescent="0.25">
      <c r="A49" s="8" t="s">
        <v>28</v>
      </c>
      <c r="B49" s="9">
        <f>B47+D41</f>
        <v>27851</v>
      </c>
      <c r="C49" s="9">
        <f>C47+D41</f>
        <v>29082.875</v>
      </c>
      <c r="D49" s="9">
        <f>D47+D41</f>
        <v>30413.3</v>
      </c>
      <c r="E49" s="7"/>
      <c r="F49" s="131" t="s">
        <v>28</v>
      </c>
      <c r="G49" s="132">
        <f>G47+I41</f>
        <v>27851</v>
      </c>
      <c r="H49" s="132">
        <f>H47+I41</f>
        <v>29082.875</v>
      </c>
      <c r="I49" s="132">
        <f>I47+I41</f>
        <v>30413.3</v>
      </c>
      <c r="Q49" s="13"/>
      <c r="R49" s="13"/>
      <c r="S49" s="13"/>
      <c r="W49" s="13"/>
      <c r="X49" s="13"/>
      <c r="Y49" s="13"/>
    </row>
    <row r="50" spans="1:25" ht="19" x14ac:dyDescent="0.25">
      <c r="Q50" s="13"/>
      <c r="R50" s="13"/>
      <c r="S50" s="13"/>
      <c r="V50" s="1"/>
      <c r="W50" s="13"/>
      <c r="X50" s="13"/>
      <c r="Y50" s="13"/>
    </row>
    <row r="51" spans="1:25" ht="19" x14ac:dyDescent="0.25">
      <c r="A51" s="1" t="s">
        <v>29</v>
      </c>
      <c r="B51" s="7">
        <f>B23-B49</f>
        <v>37849</v>
      </c>
      <c r="C51" s="7">
        <f>C23-C49</f>
        <v>77679.625</v>
      </c>
      <c r="D51" s="7">
        <f>D23-D49</f>
        <v>120696.7</v>
      </c>
      <c r="E51" s="7"/>
      <c r="F51" s="1" t="s">
        <v>29</v>
      </c>
      <c r="G51" s="7">
        <f>G23-G49</f>
        <v>37849</v>
      </c>
      <c r="H51" s="7">
        <f>H23-H49</f>
        <v>77679.625</v>
      </c>
      <c r="I51" s="7">
        <f>I23-I49</f>
        <v>120696.7</v>
      </c>
    </row>
    <row r="52" spans="1:25" ht="20" thickBot="1" x14ac:dyDescent="0.3">
      <c r="A52" s="1"/>
      <c r="B52" s="7"/>
      <c r="C52" s="7"/>
      <c r="D52" s="7"/>
      <c r="E52" s="7"/>
      <c r="F52" s="1"/>
      <c r="G52" s="7"/>
      <c r="H52" s="7"/>
      <c r="I52" s="7"/>
      <c r="P52" s="1"/>
      <c r="Q52" s="7"/>
      <c r="R52" s="7"/>
      <c r="S52" s="7"/>
      <c r="V52" s="1"/>
      <c r="W52" s="7"/>
      <c r="X52" s="7"/>
      <c r="Y52" s="7"/>
    </row>
    <row r="53" spans="1:25" ht="19" x14ac:dyDescent="0.25">
      <c r="A53" s="115" t="s">
        <v>79</v>
      </c>
      <c r="B53" s="116"/>
      <c r="C53" s="116">
        <f>C54+C55</f>
        <v>4050</v>
      </c>
      <c r="D53" s="117">
        <f>C53*12</f>
        <v>48600</v>
      </c>
      <c r="E53" s="221" t="s">
        <v>87</v>
      </c>
      <c r="F53" s="134" t="s">
        <v>79</v>
      </c>
      <c r="G53" s="135"/>
      <c r="H53" s="135">
        <f>H54+H55</f>
        <v>2805</v>
      </c>
      <c r="I53" s="136">
        <f>H53*12</f>
        <v>33660</v>
      </c>
    </row>
    <row r="54" spans="1:25" ht="19" x14ac:dyDescent="0.25">
      <c r="A54" s="69" t="s">
        <v>31</v>
      </c>
      <c r="B54" s="70"/>
      <c r="C54" s="70">
        <v>3350</v>
      </c>
      <c r="D54" s="71">
        <f>C54*12</f>
        <v>40200</v>
      </c>
      <c r="E54" s="206"/>
      <c r="F54" s="69" t="s">
        <v>31</v>
      </c>
      <c r="G54" s="70"/>
      <c r="H54" s="70">
        <v>2105</v>
      </c>
      <c r="I54" s="71">
        <f>H54*12</f>
        <v>25260</v>
      </c>
      <c r="P54" s="1"/>
      <c r="Q54" s="7"/>
      <c r="R54" s="7"/>
      <c r="S54" s="7"/>
      <c r="V54" s="1"/>
      <c r="W54" s="7"/>
      <c r="X54" s="7"/>
      <c r="Y54" s="7"/>
    </row>
    <row r="55" spans="1:25" ht="19" x14ac:dyDescent="0.25">
      <c r="A55" s="44" t="s">
        <v>62</v>
      </c>
      <c r="C55" s="29">
        <v>700</v>
      </c>
      <c r="D55" s="72">
        <f>C55*12</f>
        <v>8400</v>
      </c>
      <c r="E55" s="206"/>
      <c r="F55" s="44" t="s">
        <v>62</v>
      </c>
      <c r="H55" s="29">
        <v>700</v>
      </c>
      <c r="I55" s="72">
        <f>H55*12</f>
        <v>8400</v>
      </c>
      <c r="Q55" s="7"/>
      <c r="R55" s="7"/>
      <c r="S55" s="7"/>
      <c r="V55" s="1"/>
      <c r="W55" s="7"/>
      <c r="X55" s="7"/>
      <c r="Y55" s="7"/>
    </row>
    <row r="56" spans="1:25" ht="22" thickBot="1" x14ac:dyDescent="0.3">
      <c r="A56" s="121" t="s">
        <v>82</v>
      </c>
      <c r="B56" s="122">
        <f>B51-D53</f>
        <v>-10751</v>
      </c>
      <c r="C56" s="122">
        <f>C51-D53</f>
        <v>29079.625</v>
      </c>
      <c r="D56" s="123">
        <f>D51-D53</f>
        <v>72096.7</v>
      </c>
      <c r="E56" s="222"/>
      <c r="F56" s="121" t="s">
        <v>82</v>
      </c>
      <c r="G56" s="122">
        <f>G51-I53</f>
        <v>4189</v>
      </c>
      <c r="H56" s="122">
        <f>H51-I53</f>
        <v>44019.625</v>
      </c>
      <c r="I56" s="124">
        <f>I51-I53</f>
        <v>87036.7</v>
      </c>
      <c r="P56" s="1"/>
      <c r="Q56" s="7"/>
      <c r="R56" s="7"/>
      <c r="S56" s="7"/>
      <c r="V56" s="1"/>
      <c r="W56" s="7"/>
      <c r="X56" s="7"/>
      <c r="Y56" s="7"/>
    </row>
    <row r="57" spans="1:25" ht="20" thickBot="1" x14ac:dyDescent="0.3">
      <c r="A57" s="73"/>
      <c r="B57" s="25"/>
      <c r="C57" s="25"/>
      <c r="D57" s="25"/>
      <c r="E57" s="25"/>
      <c r="F57" s="31"/>
      <c r="G57" s="25"/>
      <c r="H57" s="25"/>
      <c r="I57" s="25"/>
      <c r="P57" s="1"/>
      <c r="Q57" s="7"/>
      <c r="R57" s="7"/>
      <c r="S57" s="7"/>
      <c r="V57" s="1"/>
      <c r="W57" s="7"/>
      <c r="X57" s="7"/>
      <c r="Y57" s="7"/>
    </row>
    <row r="58" spans="1:25" ht="19" x14ac:dyDescent="0.25">
      <c r="A58" s="115" t="s">
        <v>78</v>
      </c>
      <c r="B58" s="116"/>
      <c r="C58" s="116">
        <f>C59+C60</f>
        <v>3677</v>
      </c>
      <c r="D58" s="117">
        <f>C58*12</f>
        <v>44124</v>
      </c>
      <c r="E58" s="223" t="s">
        <v>88</v>
      </c>
      <c r="F58" s="134" t="s">
        <v>30</v>
      </c>
      <c r="G58" s="135"/>
      <c r="H58" s="135">
        <f>H59+H60</f>
        <v>2571</v>
      </c>
      <c r="I58" s="136">
        <f>H58*12</f>
        <v>30852</v>
      </c>
      <c r="P58" s="1"/>
      <c r="Q58" s="7"/>
      <c r="R58" s="7"/>
      <c r="S58" s="7"/>
      <c r="V58" s="1"/>
      <c r="W58" s="7"/>
      <c r="X58" s="7"/>
      <c r="Y58" s="7"/>
    </row>
    <row r="59" spans="1:25" ht="19" x14ac:dyDescent="0.25">
      <c r="A59" s="69" t="s">
        <v>31</v>
      </c>
      <c r="B59" s="70"/>
      <c r="C59" s="70">
        <v>2977</v>
      </c>
      <c r="D59" s="71">
        <f>C59*12</f>
        <v>35724</v>
      </c>
      <c r="E59" s="207"/>
      <c r="F59" s="69" t="s">
        <v>31</v>
      </c>
      <c r="G59" s="70"/>
      <c r="H59" s="70">
        <v>1871</v>
      </c>
      <c r="I59" s="71">
        <f>H59*12</f>
        <v>22452</v>
      </c>
      <c r="P59" s="1"/>
      <c r="Q59" s="7"/>
      <c r="R59" s="7"/>
      <c r="S59" s="7"/>
      <c r="V59" s="1"/>
      <c r="W59" s="7"/>
      <c r="X59" s="7"/>
      <c r="Y59" s="7"/>
    </row>
    <row r="60" spans="1:25" ht="19" x14ac:dyDescent="0.25">
      <c r="A60" s="44" t="s">
        <v>62</v>
      </c>
      <c r="C60" s="29">
        <v>700</v>
      </c>
      <c r="D60" s="72">
        <f>C60*12</f>
        <v>8400</v>
      </c>
      <c r="E60" s="207"/>
      <c r="F60" s="44" t="s">
        <v>62</v>
      </c>
      <c r="H60" s="29">
        <v>700</v>
      </c>
      <c r="I60" s="72">
        <f>H60*12</f>
        <v>8400</v>
      </c>
      <c r="P60" s="1"/>
      <c r="Q60" s="7"/>
      <c r="R60" s="7"/>
      <c r="S60" s="7"/>
      <c r="V60" s="1"/>
      <c r="W60" s="7"/>
      <c r="X60" s="7"/>
      <c r="Y60" s="7"/>
    </row>
    <row r="61" spans="1:25" ht="22" thickBot="1" x14ac:dyDescent="0.3">
      <c r="A61" s="121" t="s">
        <v>80</v>
      </c>
      <c r="B61" s="122">
        <f>B51-D58</f>
        <v>-6275</v>
      </c>
      <c r="C61" s="122">
        <f>C51-D58</f>
        <v>33555.625</v>
      </c>
      <c r="D61" s="124">
        <f>D51-D58</f>
        <v>76572.7</v>
      </c>
      <c r="E61" s="224"/>
      <c r="F61" s="121" t="s">
        <v>81</v>
      </c>
      <c r="G61" s="122">
        <f>G51-I58</f>
        <v>6997</v>
      </c>
      <c r="H61" s="122">
        <f>H51-I58</f>
        <v>46827.625</v>
      </c>
      <c r="I61" s="124">
        <f>I51-I58</f>
        <v>89844.7</v>
      </c>
      <c r="P61" s="1"/>
      <c r="Q61" s="7"/>
      <c r="R61" s="7"/>
      <c r="S61" s="7"/>
      <c r="V61" s="1"/>
      <c r="W61" s="7"/>
      <c r="X61" s="7"/>
      <c r="Y61" s="7"/>
    </row>
    <row r="62" spans="1:25" ht="19" x14ac:dyDescent="0.25">
      <c r="P62" s="1"/>
    </row>
    <row r="63" spans="1:25" ht="19" x14ac:dyDescent="0.25">
      <c r="A63" s="16" t="s">
        <v>32</v>
      </c>
      <c r="B63" s="125"/>
      <c r="C63" s="125"/>
      <c r="D63" s="125"/>
      <c r="F63" s="141" t="s">
        <v>32</v>
      </c>
      <c r="G63" s="142"/>
      <c r="H63" s="142"/>
      <c r="I63" s="142"/>
      <c r="P63" s="1"/>
      <c r="Q63" s="25"/>
      <c r="R63" s="25"/>
      <c r="S63" s="25"/>
      <c r="V63" s="31"/>
      <c r="W63" s="25"/>
      <c r="X63" s="25"/>
      <c r="Y63" s="25"/>
    </row>
    <row r="64" spans="1:25" ht="19" x14ac:dyDescent="0.25">
      <c r="A64" s="118" t="s">
        <v>72</v>
      </c>
      <c r="B64" s="119">
        <f>B56/(B10+B15)</f>
        <v>-0.11257591623036649</v>
      </c>
      <c r="C64" s="119">
        <f>C56/(B10+B15)</f>
        <v>0.30449869109947642</v>
      </c>
      <c r="D64" s="119">
        <f>D56/(B10+B15)</f>
        <v>0.75493926701570679</v>
      </c>
      <c r="E64" s="26"/>
      <c r="F64" s="137" t="s">
        <v>72</v>
      </c>
      <c r="G64" s="138">
        <f>G56/(G10+G15)</f>
        <v>6.5709803921568624E-2</v>
      </c>
      <c r="H64" s="138">
        <f>H56/(G10+G15)</f>
        <v>0.6905039215686275</v>
      </c>
      <c r="I64" s="138">
        <f>I56/(G10+G15)</f>
        <v>1.3652815686274509</v>
      </c>
      <c r="Q64" s="25"/>
      <c r="R64" s="25"/>
      <c r="S64" s="25"/>
      <c r="V64" s="31"/>
      <c r="W64" s="25"/>
      <c r="X64" s="25"/>
      <c r="Y64" s="25"/>
    </row>
    <row r="65" spans="1:25" ht="19" x14ac:dyDescent="0.25">
      <c r="A65" s="125" t="s">
        <v>73</v>
      </c>
      <c r="B65" s="126">
        <f>B61/(B12+B15)</f>
        <v>-3.4668508287292815E-2</v>
      </c>
      <c r="C65" s="126">
        <f>C56/(B12+B15)</f>
        <v>0.16066091160220994</v>
      </c>
      <c r="D65" s="126">
        <f>D56/(B12+B15)</f>
        <v>0.39832430939226515</v>
      </c>
      <c r="E65" s="26"/>
      <c r="F65" s="142" t="s">
        <v>73</v>
      </c>
      <c r="G65" s="143">
        <f>G61/(G12+G15)</f>
        <v>5.9548936170212764E-2</v>
      </c>
      <c r="H65" s="143">
        <f>H61/(G12+G15)</f>
        <v>0.39853297872340426</v>
      </c>
      <c r="I65" s="143">
        <f>I61/(G12+G15)</f>
        <v>0.76463574468085105</v>
      </c>
      <c r="P65" s="31"/>
      <c r="Q65" s="10"/>
      <c r="R65" s="10"/>
      <c r="S65" s="10"/>
      <c r="W65" s="10"/>
      <c r="X65" s="10"/>
      <c r="Y65" s="10"/>
    </row>
    <row r="66" spans="1:25" ht="19" x14ac:dyDescent="0.25">
      <c r="B66" s="26"/>
      <c r="C66" s="26"/>
      <c r="D66" s="26"/>
      <c r="E66" s="26"/>
      <c r="G66" s="26"/>
      <c r="H66" s="26"/>
      <c r="I66" s="26"/>
      <c r="P66" s="31"/>
      <c r="Q66" s="10"/>
      <c r="R66" s="10"/>
      <c r="S66" s="10"/>
      <c r="W66" s="10"/>
      <c r="X66" s="10"/>
      <c r="Y66" s="10"/>
    </row>
    <row r="67" spans="1:25" x14ac:dyDescent="0.2">
      <c r="A67" s="118" t="s">
        <v>33</v>
      </c>
      <c r="B67" s="120">
        <f>B56/B6</f>
        <v>-1.2574269005847953E-2</v>
      </c>
      <c r="C67" s="120">
        <f>C56/B6</f>
        <v>3.401125730994152E-2</v>
      </c>
      <c r="D67" s="120">
        <f>D56/B6</f>
        <v>8.4323625730994153E-2</v>
      </c>
      <c r="E67" s="26"/>
      <c r="F67" s="137" t="s">
        <v>33</v>
      </c>
      <c r="G67" s="139">
        <f>G56/G6</f>
        <v>8.3363184079601992E-3</v>
      </c>
      <c r="H67" s="139">
        <f>H56/G6</f>
        <v>8.7601243781094532E-2</v>
      </c>
      <c r="I67" s="139">
        <f>I56/G6</f>
        <v>0.17320736318407959</v>
      </c>
    </row>
    <row r="68" spans="1:25" ht="19" x14ac:dyDescent="0.25">
      <c r="V68" s="1"/>
    </row>
    <row r="69" spans="1:25" ht="19" x14ac:dyDescent="0.25">
      <c r="A69" s="16" t="s">
        <v>34</v>
      </c>
      <c r="B69" s="127">
        <f>B13/B51</f>
        <v>18.071811672699411</v>
      </c>
      <c r="C69" s="127">
        <f>B13/C51</f>
        <v>8.8053978118457703</v>
      </c>
      <c r="D69" s="127">
        <f>B13/D51</f>
        <v>5.6670977748356002</v>
      </c>
      <c r="E69" s="6"/>
      <c r="F69" s="141" t="s">
        <v>34</v>
      </c>
      <c r="G69" s="144">
        <f>G13/G51</f>
        <v>11.360934238685303</v>
      </c>
      <c r="H69" s="144">
        <f>G13/H51</f>
        <v>5.5355571039381308</v>
      </c>
      <c r="I69" s="144">
        <f>G13/I51</f>
        <v>3.562649185934661</v>
      </c>
      <c r="Q69" s="26"/>
      <c r="R69" s="26"/>
      <c r="S69" s="26"/>
      <c r="W69" s="26"/>
      <c r="X69" s="26"/>
      <c r="Y69" s="26"/>
    </row>
    <row r="70" spans="1:25" ht="19" x14ac:dyDescent="0.25">
      <c r="P70" s="1"/>
      <c r="Q70" s="26"/>
      <c r="R70" s="26"/>
      <c r="S70" s="26"/>
      <c r="W70" s="26"/>
      <c r="X70" s="26"/>
      <c r="Y70" s="26"/>
    </row>
    <row r="72" spans="1:25" ht="19" x14ac:dyDescent="0.25">
      <c r="Q72" s="6"/>
      <c r="R72" s="6"/>
      <c r="S72" s="6"/>
      <c r="V72" s="1"/>
      <c r="W72" s="6"/>
      <c r="X72" s="6"/>
      <c r="Y72" s="6"/>
    </row>
    <row r="74" spans="1:25" ht="19" x14ac:dyDescent="0.25">
      <c r="P74" s="1"/>
    </row>
  </sheetData>
  <mergeCells count="16">
    <mergeCell ref="V1:Y1"/>
    <mergeCell ref="A2:D2"/>
    <mergeCell ref="F2:I2"/>
    <mergeCell ref="P2:S2"/>
    <mergeCell ref="V2:Y2"/>
    <mergeCell ref="O16:P16"/>
    <mergeCell ref="M25:N25"/>
    <mergeCell ref="O25:P25"/>
    <mergeCell ref="A1:D1"/>
    <mergeCell ref="F1:I1"/>
    <mergeCell ref="P1:S1"/>
    <mergeCell ref="E53:E56"/>
    <mergeCell ref="E58:E61"/>
    <mergeCell ref="E10:E11"/>
    <mergeCell ref="E12:E13"/>
    <mergeCell ref="M16:N16"/>
  </mergeCell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E5A961-0360-3149-B764-76F496762DAC}">
  <dimension ref="A1:Z74"/>
  <sheetViews>
    <sheetView topLeftCell="A37" workbookViewId="0">
      <selection activeCell="K60" sqref="K60"/>
    </sheetView>
  </sheetViews>
  <sheetFormatPr baseColWidth="10" defaultRowHeight="16" x14ac:dyDescent="0.2"/>
  <cols>
    <col min="1" max="1" width="41.1640625" bestFit="1" customWidth="1"/>
    <col min="2" max="2" width="13.6640625" bestFit="1" customWidth="1"/>
    <col min="3" max="3" width="11.5" bestFit="1" customWidth="1"/>
    <col min="4" max="4" width="14.83203125" bestFit="1" customWidth="1"/>
    <col min="6" max="6" width="38.33203125" bestFit="1" customWidth="1"/>
    <col min="7" max="7" width="12.33203125" bestFit="1" customWidth="1"/>
    <col min="8" max="8" width="11.5" bestFit="1" customWidth="1"/>
    <col min="9" max="9" width="12.83203125" bestFit="1" customWidth="1"/>
    <col min="11" max="11" width="38.33203125" bestFit="1" customWidth="1"/>
    <col min="12" max="12" width="14.83203125" bestFit="1" customWidth="1"/>
    <col min="13" max="13" width="19.83203125" bestFit="1" customWidth="1"/>
    <col min="14" max="14" width="18.83203125" customWidth="1"/>
    <col min="15" max="15" width="19.83203125" bestFit="1" customWidth="1"/>
    <col min="16" max="16" width="18.83203125" customWidth="1"/>
    <col min="17" max="17" width="27" bestFit="1" customWidth="1"/>
    <col min="18" max="18" width="15" bestFit="1" customWidth="1"/>
    <col min="19" max="19" width="11.6640625" bestFit="1" customWidth="1"/>
    <col min="20" max="20" width="11.5" bestFit="1" customWidth="1"/>
    <col min="22" max="22" width="27" bestFit="1" customWidth="1"/>
    <col min="23" max="23" width="15" bestFit="1" customWidth="1"/>
    <col min="24" max="25" width="11.5" bestFit="1" customWidth="1"/>
  </cols>
  <sheetData>
    <row r="1" spans="1:25" ht="24" x14ac:dyDescent="0.3">
      <c r="A1" s="229" t="s">
        <v>97</v>
      </c>
      <c r="B1" s="229"/>
      <c r="C1" s="229"/>
      <c r="D1" s="229"/>
      <c r="E1" s="24"/>
      <c r="F1" s="230" t="s">
        <v>98</v>
      </c>
      <c r="G1" s="230"/>
      <c r="H1" s="230"/>
      <c r="I1" s="230"/>
      <c r="P1" s="216"/>
      <c r="Q1" s="216"/>
      <c r="R1" s="216"/>
      <c r="S1" s="216"/>
      <c r="V1" s="216"/>
      <c r="W1" s="216"/>
      <c r="X1" s="216"/>
      <c r="Y1" s="216"/>
    </row>
    <row r="2" spans="1:25" ht="25" thickBot="1" x14ac:dyDescent="0.35">
      <c r="A2" s="231" t="s">
        <v>42</v>
      </c>
      <c r="B2" s="231"/>
      <c r="C2" s="231"/>
      <c r="D2" s="231"/>
      <c r="E2" s="24"/>
      <c r="F2" s="232" t="s">
        <v>38</v>
      </c>
      <c r="G2" s="232"/>
      <c r="H2" s="232"/>
      <c r="I2" s="232"/>
      <c r="P2" s="216"/>
      <c r="Q2" s="216"/>
      <c r="R2" s="216"/>
      <c r="S2" s="216"/>
      <c r="V2" s="216"/>
      <c r="W2" s="216"/>
      <c r="X2" s="216"/>
      <c r="Y2" s="216"/>
    </row>
    <row r="3" spans="1:25" x14ac:dyDescent="0.2">
      <c r="K3" s="42" t="s">
        <v>47</v>
      </c>
      <c r="L3" s="43"/>
    </row>
    <row r="4" spans="1:25" ht="19" x14ac:dyDescent="0.25">
      <c r="A4" s="1" t="s">
        <v>0</v>
      </c>
      <c r="F4" s="1" t="s">
        <v>0</v>
      </c>
      <c r="K4" s="44" t="s">
        <v>48</v>
      </c>
      <c r="L4" s="45">
        <f>B8</f>
        <v>1260000</v>
      </c>
      <c r="P4" s="1"/>
      <c r="V4" s="1"/>
    </row>
    <row r="5" spans="1:25" x14ac:dyDescent="0.2">
      <c r="A5" t="s">
        <v>1</v>
      </c>
      <c r="B5">
        <v>2800</v>
      </c>
      <c r="F5" t="s">
        <v>1</v>
      </c>
      <c r="G5">
        <v>2800</v>
      </c>
      <c r="K5" s="44" t="s">
        <v>38</v>
      </c>
      <c r="L5" s="45">
        <f>G8</f>
        <v>731000</v>
      </c>
    </row>
    <row r="6" spans="1:25" x14ac:dyDescent="0.2">
      <c r="A6" t="s">
        <v>53</v>
      </c>
      <c r="B6" s="2">
        <f>B5*450</f>
        <v>1260000</v>
      </c>
      <c r="F6" t="s">
        <v>54</v>
      </c>
      <c r="G6" s="2">
        <f>(G5*225)+75000</f>
        <v>705000</v>
      </c>
      <c r="K6" s="46" t="s">
        <v>49</v>
      </c>
      <c r="L6" s="47">
        <f>L4-L5</f>
        <v>529000</v>
      </c>
      <c r="Q6" s="13"/>
      <c r="W6" s="13"/>
    </row>
    <row r="7" spans="1:25" x14ac:dyDescent="0.2">
      <c r="A7" t="s">
        <v>2</v>
      </c>
      <c r="B7" s="2">
        <v>0</v>
      </c>
      <c r="F7" t="s">
        <v>43</v>
      </c>
      <c r="G7" s="2">
        <v>26000</v>
      </c>
      <c r="K7" s="44"/>
      <c r="L7" s="48"/>
      <c r="Q7" s="13"/>
      <c r="W7" s="13"/>
    </row>
    <row r="8" spans="1:25" x14ac:dyDescent="0.2">
      <c r="A8" s="39" t="s">
        <v>46</v>
      </c>
      <c r="B8" s="40">
        <f>B6+B7</f>
        <v>1260000</v>
      </c>
      <c r="C8" s="39"/>
      <c r="D8" s="39"/>
      <c r="E8" s="153"/>
      <c r="F8" s="39" t="s">
        <v>44</v>
      </c>
      <c r="G8" s="40">
        <f>G6+G7</f>
        <v>731000</v>
      </c>
      <c r="H8" s="39"/>
      <c r="I8" s="39"/>
      <c r="K8" s="44"/>
      <c r="L8" s="48"/>
      <c r="Q8" s="13"/>
      <c r="W8" s="13"/>
    </row>
    <row r="9" spans="1:25" ht="17" thickBot="1" x14ac:dyDescent="0.25">
      <c r="A9" t="s">
        <v>3</v>
      </c>
      <c r="B9" s="55">
        <f>(B6/B5)</f>
        <v>450</v>
      </c>
      <c r="F9" t="s">
        <v>3</v>
      </c>
      <c r="G9" s="55">
        <f>(G8/G5)</f>
        <v>261.07142857142856</v>
      </c>
      <c r="K9" s="44" t="s">
        <v>50</v>
      </c>
      <c r="L9" s="49">
        <v>70000</v>
      </c>
      <c r="Q9" s="13"/>
      <c r="W9" s="13"/>
    </row>
    <row r="10" spans="1:25" x14ac:dyDescent="0.2">
      <c r="A10" s="52" t="s">
        <v>70</v>
      </c>
      <c r="B10" s="99">
        <f>B8*0.1</f>
        <v>126000</v>
      </c>
      <c r="C10" s="100"/>
      <c r="D10" s="53"/>
      <c r="E10" s="208" t="s">
        <v>89</v>
      </c>
      <c r="F10" s="52" t="s">
        <v>70</v>
      </c>
      <c r="G10" s="99">
        <f>G8*0.1</f>
        <v>73100</v>
      </c>
      <c r="H10" s="100"/>
      <c r="I10" s="53"/>
      <c r="K10" s="44" t="s">
        <v>51</v>
      </c>
      <c r="L10" s="49">
        <f>500*12</f>
        <v>6000</v>
      </c>
      <c r="Q10" s="28"/>
      <c r="W10" s="28"/>
    </row>
    <row r="11" spans="1:25" ht="17" thickBot="1" x14ac:dyDescent="0.25">
      <c r="A11" s="159" t="s">
        <v>77</v>
      </c>
      <c r="B11" s="160">
        <f>B8-B10</f>
        <v>1134000</v>
      </c>
      <c r="C11" s="103"/>
      <c r="D11" s="54"/>
      <c r="E11" s="209"/>
      <c r="F11" s="185" t="s">
        <v>77</v>
      </c>
      <c r="G11" s="186">
        <f>G8-G10</f>
        <v>657900</v>
      </c>
      <c r="H11" s="103"/>
      <c r="I11" s="54"/>
      <c r="K11" s="50" t="s">
        <v>52</v>
      </c>
      <c r="L11" s="51">
        <f>L9+L10</f>
        <v>76000</v>
      </c>
      <c r="Q11" s="28"/>
      <c r="W11" s="28"/>
    </row>
    <row r="12" spans="1:25" x14ac:dyDescent="0.2">
      <c r="A12" s="52" t="s">
        <v>71</v>
      </c>
      <c r="B12" s="106">
        <f>(B6*0.2)</f>
        <v>252000</v>
      </c>
      <c r="C12" s="100"/>
      <c r="D12" s="53"/>
      <c r="E12" s="208" t="s">
        <v>88</v>
      </c>
      <c r="F12" s="52" t="s">
        <v>45</v>
      </c>
      <c r="G12" s="106">
        <f>(G8*0.2)</f>
        <v>146200</v>
      </c>
      <c r="H12" s="100"/>
      <c r="I12" s="53"/>
      <c r="Q12" s="3"/>
      <c r="W12" s="3"/>
    </row>
    <row r="13" spans="1:25" ht="17" thickBot="1" x14ac:dyDescent="0.25">
      <c r="A13" s="172" t="s">
        <v>76</v>
      </c>
      <c r="B13" s="173">
        <f>B6-(B6*0.2)</f>
        <v>1008000</v>
      </c>
      <c r="C13" s="103"/>
      <c r="D13" s="54"/>
      <c r="E13" s="209"/>
      <c r="F13" s="196" t="s">
        <v>76</v>
      </c>
      <c r="G13" s="197">
        <f>G8-(G8*0.2)</f>
        <v>584800</v>
      </c>
      <c r="H13" s="103"/>
      <c r="I13" s="54"/>
      <c r="Q13" s="29"/>
      <c r="W13" s="29"/>
    </row>
    <row r="14" spans="1:25" x14ac:dyDescent="0.2">
      <c r="A14" t="s">
        <v>4</v>
      </c>
      <c r="B14" s="3">
        <v>3.2500000000000001E-2</v>
      </c>
      <c r="F14" t="s">
        <v>4</v>
      </c>
      <c r="G14" s="3">
        <v>3.2500000000000001E-2</v>
      </c>
    </row>
    <row r="15" spans="1:25" ht="17" thickBot="1" x14ac:dyDescent="0.25">
      <c r="A15" t="s">
        <v>39</v>
      </c>
      <c r="B15" s="15">
        <v>10000</v>
      </c>
      <c r="F15" t="s">
        <v>39</v>
      </c>
      <c r="G15" s="15">
        <v>10000</v>
      </c>
    </row>
    <row r="16" spans="1:25" ht="17" thickBot="1" x14ac:dyDescent="0.25">
      <c r="A16" t="s">
        <v>5</v>
      </c>
      <c r="B16" t="s">
        <v>6</v>
      </c>
      <c r="F16" t="s">
        <v>5</v>
      </c>
      <c r="G16" t="s">
        <v>6</v>
      </c>
      <c r="M16" s="210" t="s">
        <v>84</v>
      </c>
      <c r="N16" s="211"/>
      <c r="O16" s="210" t="s">
        <v>85</v>
      </c>
      <c r="P16" s="212"/>
    </row>
    <row r="17" spans="1:26" x14ac:dyDescent="0.2">
      <c r="A17" s="41"/>
      <c r="B17" s="41"/>
      <c r="C17" s="41"/>
      <c r="D17" s="41"/>
      <c r="F17" s="41"/>
      <c r="G17" s="41"/>
      <c r="H17" s="41"/>
      <c r="I17" s="41"/>
      <c r="K17" s="63" t="s">
        <v>63</v>
      </c>
      <c r="L17" s="63" t="s">
        <v>69</v>
      </c>
      <c r="M17" s="181" t="s">
        <v>74</v>
      </c>
      <c r="N17" s="182" t="s">
        <v>75</v>
      </c>
      <c r="O17" s="183" t="s">
        <v>74</v>
      </c>
      <c r="P17" s="184" t="s">
        <v>75</v>
      </c>
      <c r="R17" s="13"/>
      <c r="X17" s="13"/>
    </row>
    <row r="18" spans="1:26" ht="19" x14ac:dyDescent="0.25">
      <c r="B18" s="4" t="s">
        <v>7</v>
      </c>
      <c r="C18" s="4" t="s">
        <v>8</v>
      </c>
      <c r="D18" s="4" t="s">
        <v>9</v>
      </c>
      <c r="E18" s="4"/>
      <c r="G18" s="4" t="s">
        <v>7</v>
      </c>
      <c r="H18" s="4" t="s">
        <v>8</v>
      </c>
      <c r="I18" s="4" t="s">
        <v>9</v>
      </c>
      <c r="K18" s="62" t="s">
        <v>64</v>
      </c>
      <c r="L18" s="15">
        <f>((855000/100)*3)+855000</f>
        <v>880650</v>
      </c>
      <c r="M18" s="89"/>
      <c r="N18" s="49">
        <f>L18-M18</f>
        <v>880650</v>
      </c>
      <c r="O18" s="89"/>
      <c r="P18" s="49">
        <f>L18-O18</f>
        <v>880650</v>
      </c>
    </row>
    <row r="19" spans="1:26" x14ac:dyDescent="0.2">
      <c r="A19" t="s">
        <v>10</v>
      </c>
      <c r="B19" s="5">
        <v>0.3</v>
      </c>
      <c r="C19" s="5">
        <v>0.5</v>
      </c>
      <c r="D19" s="5">
        <v>0.75</v>
      </c>
      <c r="E19" s="5"/>
      <c r="F19" t="s">
        <v>10</v>
      </c>
      <c r="G19" s="5">
        <v>0.3</v>
      </c>
      <c r="H19" s="5">
        <v>0.5</v>
      </c>
      <c r="I19" s="5">
        <v>0.75</v>
      </c>
      <c r="K19" s="85" t="s">
        <v>65</v>
      </c>
      <c r="L19" s="86">
        <f>((L18/100)*3)+L18</f>
        <v>907069.5</v>
      </c>
      <c r="M19" s="90"/>
      <c r="N19" s="88">
        <f t="shared" ref="N19:N22" si="0">L19-M19</f>
        <v>907069.5</v>
      </c>
      <c r="O19" s="90"/>
      <c r="P19" s="88">
        <f t="shared" ref="P19:P22" si="1">L19-O19</f>
        <v>907069.5</v>
      </c>
    </row>
    <row r="20" spans="1:26" x14ac:dyDescent="0.2">
      <c r="A20" t="s">
        <v>11</v>
      </c>
      <c r="B20" s="6">
        <f>365*B19</f>
        <v>109.5</v>
      </c>
      <c r="C20">
        <f>365*C19</f>
        <v>182.5</v>
      </c>
      <c r="D20" s="6">
        <f>365*D19</f>
        <v>273.75</v>
      </c>
      <c r="E20" s="6"/>
      <c r="F20" t="s">
        <v>11</v>
      </c>
      <c r="G20" s="6">
        <f>365*G19</f>
        <v>109.5</v>
      </c>
      <c r="H20">
        <f>365*H19</f>
        <v>182.5</v>
      </c>
      <c r="I20" s="6">
        <f>365*I19</f>
        <v>273.75</v>
      </c>
      <c r="K20" s="62" t="s">
        <v>66</v>
      </c>
      <c r="L20" s="15">
        <f>((L19/100)*3)+L19</f>
        <v>934281.58499999996</v>
      </c>
      <c r="M20" s="89"/>
      <c r="N20" s="49">
        <f t="shared" si="0"/>
        <v>934281.58499999996</v>
      </c>
      <c r="O20" s="89"/>
      <c r="P20" s="49">
        <f t="shared" si="1"/>
        <v>934281.58499999996</v>
      </c>
    </row>
    <row r="21" spans="1:26" ht="19" x14ac:dyDescent="0.25">
      <c r="A21" t="s">
        <v>12</v>
      </c>
      <c r="B21" s="7">
        <v>600</v>
      </c>
      <c r="C21" s="7">
        <v>600</v>
      </c>
      <c r="D21" s="7">
        <v>600</v>
      </c>
      <c r="E21" s="7"/>
      <c r="F21" t="s">
        <v>12</v>
      </c>
      <c r="G21" s="7">
        <v>600</v>
      </c>
      <c r="H21" s="7">
        <v>600</v>
      </c>
      <c r="I21" s="7">
        <v>600</v>
      </c>
      <c r="K21" s="85" t="s">
        <v>67</v>
      </c>
      <c r="L21" s="86">
        <f t="shared" ref="L21:L22" si="2">((L20/100)*3)+L20</f>
        <v>962310.03255</v>
      </c>
      <c r="M21" s="90"/>
      <c r="N21" s="88">
        <f t="shared" si="0"/>
        <v>962310.03255</v>
      </c>
      <c r="O21" s="90"/>
      <c r="P21" s="88">
        <f t="shared" si="1"/>
        <v>962310.03255</v>
      </c>
      <c r="R21" s="4"/>
      <c r="S21" s="4"/>
      <c r="T21" s="4"/>
      <c r="X21" s="4"/>
      <c r="Y21" s="4"/>
      <c r="Z21" s="4"/>
    </row>
    <row r="22" spans="1:26" ht="17" thickBot="1" x14ac:dyDescent="0.25">
      <c r="K22" s="62" t="s">
        <v>68</v>
      </c>
      <c r="L22" s="15">
        <f t="shared" si="2"/>
        <v>991179.33352650004</v>
      </c>
      <c r="M22" s="91"/>
      <c r="N22" s="64">
        <f t="shared" si="0"/>
        <v>991179.33352650004</v>
      </c>
      <c r="O22" s="91"/>
      <c r="P22" s="64">
        <f t="shared" si="1"/>
        <v>991179.33352650004</v>
      </c>
      <c r="R22" s="5"/>
      <c r="S22" s="5"/>
      <c r="T22" s="5"/>
      <c r="X22" s="5"/>
      <c r="Y22" s="5"/>
      <c r="Z22" s="5"/>
    </row>
    <row r="23" spans="1:26" ht="19" x14ac:dyDescent="0.25">
      <c r="A23" s="161" t="s">
        <v>13</v>
      </c>
      <c r="B23" s="162">
        <f>B20*B21</f>
        <v>65700</v>
      </c>
      <c r="C23" s="162">
        <f>C20*C21</f>
        <v>109500</v>
      </c>
      <c r="D23" s="162">
        <f>D20*D21</f>
        <v>164250</v>
      </c>
      <c r="E23" s="7"/>
      <c r="F23" s="187" t="s">
        <v>13</v>
      </c>
      <c r="G23" s="188">
        <f>G20*G21</f>
        <v>65700</v>
      </c>
      <c r="H23" s="188">
        <f>H20*H21</f>
        <v>109500</v>
      </c>
      <c r="I23" s="188">
        <f>I20*I21</f>
        <v>164250</v>
      </c>
      <c r="K23" s="62"/>
      <c r="L23" s="15"/>
      <c r="M23" s="15"/>
      <c r="N23" s="79"/>
      <c r="O23" s="15"/>
      <c r="P23" s="79"/>
      <c r="Q23" s="6"/>
      <c r="S23" s="6"/>
      <c r="W23" s="6"/>
      <c r="Y23" s="6"/>
    </row>
    <row r="24" spans="1:26" ht="17" thickBot="1" x14ac:dyDescent="0.25">
      <c r="A24" t="s">
        <v>14</v>
      </c>
      <c r="B24" s="10">
        <f>B23/12</f>
        <v>5475</v>
      </c>
      <c r="C24" s="10">
        <f>C23/12</f>
        <v>9125</v>
      </c>
      <c r="D24" s="10">
        <f>D23/12</f>
        <v>13687.5</v>
      </c>
      <c r="E24" s="10"/>
      <c r="F24" t="s">
        <v>14</v>
      </c>
      <c r="G24" s="10">
        <f>G23/12</f>
        <v>5475</v>
      </c>
      <c r="H24" s="10">
        <f>H23/12</f>
        <v>9125</v>
      </c>
      <c r="I24" s="10">
        <f>I23/12</f>
        <v>13687.5</v>
      </c>
      <c r="K24" s="62"/>
      <c r="L24" s="15"/>
      <c r="M24" s="78"/>
      <c r="N24" s="79"/>
      <c r="O24" s="78"/>
      <c r="P24" s="79"/>
      <c r="Q24" s="7"/>
      <c r="R24" s="7"/>
      <c r="S24" s="7"/>
      <c r="W24" s="7"/>
      <c r="X24" s="7"/>
      <c r="Y24" s="7"/>
    </row>
    <row r="25" spans="1:26" ht="17" thickBot="1" x14ac:dyDescent="0.25">
      <c r="A25" s="41"/>
      <c r="B25" s="41"/>
      <c r="C25" s="41"/>
      <c r="D25" s="41"/>
      <c r="F25" s="41"/>
      <c r="G25" s="41"/>
      <c r="H25" s="41"/>
      <c r="I25" s="41"/>
      <c r="M25" s="213" t="s">
        <v>83</v>
      </c>
      <c r="N25" s="214"/>
      <c r="O25" s="215" t="s">
        <v>86</v>
      </c>
      <c r="P25" s="211"/>
    </row>
    <row r="26" spans="1:26" ht="19" x14ac:dyDescent="0.25">
      <c r="A26" s="1" t="s">
        <v>15</v>
      </c>
      <c r="C26" s="27" t="s">
        <v>56</v>
      </c>
      <c r="D26" s="27" t="s">
        <v>57</v>
      </c>
      <c r="F26" s="1" t="s">
        <v>15</v>
      </c>
      <c r="H26" s="27" t="s">
        <v>58</v>
      </c>
      <c r="I26" s="27" t="s">
        <v>57</v>
      </c>
      <c r="K26" s="63" t="s">
        <v>63</v>
      </c>
      <c r="L26" s="63" t="s">
        <v>69</v>
      </c>
      <c r="M26" s="202" t="s">
        <v>74</v>
      </c>
      <c r="N26" s="203" t="s">
        <v>75</v>
      </c>
      <c r="O26" s="204" t="s">
        <v>74</v>
      </c>
      <c r="P26" s="205" t="s">
        <v>75</v>
      </c>
      <c r="Q26" s="7"/>
      <c r="R26" s="7"/>
      <c r="S26" s="7"/>
      <c r="V26" s="1"/>
      <c r="W26" s="7"/>
      <c r="X26" s="7"/>
      <c r="Y26" s="7"/>
    </row>
    <row r="27" spans="1:26" x14ac:dyDescent="0.2">
      <c r="A27" t="s">
        <v>55</v>
      </c>
      <c r="B27">
        <v>0</v>
      </c>
      <c r="C27">
        <v>0</v>
      </c>
      <c r="D27">
        <v>0</v>
      </c>
      <c r="F27" t="s">
        <v>16</v>
      </c>
      <c r="G27">
        <v>0</v>
      </c>
      <c r="H27">
        <v>0</v>
      </c>
      <c r="I27">
        <v>0</v>
      </c>
      <c r="K27" s="62" t="s">
        <v>64</v>
      </c>
      <c r="L27" s="15">
        <f>((855000/100)*3)+855000</f>
        <v>880650</v>
      </c>
      <c r="M27" s="82"/>
      <c r="N27" s="49">
        <f>L27-M27</f>
        <v>880650</v>
      </c>
      <c r="O27" s="89"/>
      <c r="P27" s="95">
        <f>L27-O27</f>
        <v>880650</v>
      </c>
      <c r="Q27" s="10"/>
      <c r="R27" s="10"/>
      <c r="S27" s="10"/>
      <c r="W27" s="10"/>
      <c r="X27" s="10"/>
      <c r="Y27" s="10"/>
    </row>
    <row r="28" spans="1:26" x14ac:dyDescent="0.2">
      <c r="A28" t="s">
        <v>17</v>
      </c>
      <c r="B28" s="2"/>
      <c r="C28" s="2">
        <v>85</v>
      </c>
      <c r="D28" s="2">
        <f t="shared" ref="D28:D37" si="3">C28*12</f>
        <v>1020</v>
      </c>
      <c r="E28" s="13"/>
      <c r="F28" t="s">
        <v>17</v>
      </c>
      <c r="G28" s="2"/>
      <c r="H28" s="2">
        <v>85</v>
      </c>
      <c r="I28" s="2">
        <f t="shared" ref="I28:I37" si="4">H28*12</f>
        <v>1020</v>
      </c>
      <c r="K28" s="85" t="s">
        <v>65</v>
      </c>
      <c r="L28" s="86">
        <f>((L27/100)*3)+L27</f>
        <v>907069.5</v>
      </c>
      <c r="M28" s="87"/>
      <c r="N28" s="49">
        <f t="shared" ref="N28:N31" si="5">L28-M28</f>
        <v>907069.5</v>
      </c>
      <c r="O28" s="90"/>
      <c r="P28" s="95">
        <f t="shared" ref="P28:P31" si="6">L28-O28</f>
        <v>907069.5</v>
      </c>
    </row>
    <row r="29" spans="1:26" ht="19" x14ac:dyDescent="0.25">
      <c r="A29" t="s">
        <v>59</v>
      </c>
      <c r="B29" s="2"/>
      <c r="C29" s="2">
        <v>70</v>
      </c>
      <c r="D29" s="2">
        <f t="shared" si="3"/>
        <v>840</v>
      </c>
      <c r="E29" s="13"/>
      <c r="F29" t="s">
        <v>59</v>
      </c>
      <c r="G29" s="2"/>
      <c r="H29" s="2">
        <v>70</v>
      </c>
      <c r="I29" s="2">
        <f t="shared" si="4"/>
        <v>840</v>
      </c>
      <c r="K29" s="62" t="s">
        <v>66</v>
      </c>
      <c r="L29" s="15">
        <f>((L28/100)*3)+L28</f>
        <v>934281.58499999996</v>
      </c>
      <c r="M29" s="82"/>
      <c r="N29" s="49">
        <f t="shared" si="5"/>
        <v>934281.58499999996</v>
      </c>
      <c r="O29" s="89"/>
      <c r="P29" s="95">
        <f t="shared" si="6"/>
        <v>934281.58499999996</v>
      </c>
      <c r="V29" s="1"/>
    </row>
    <row r="30" spans="1:26" x14ac:dyDescent="0.2">
      <c r="A30" t="s">
        <v>18</v>
      </c>
      <c r="C30" s="2">
        <v>450</v>
      </c>
      <c r="D30" s="2">
        <f t="shared" si="3"/>
        <v>5400</v>
      </c>
      <c r="E30" s="13"/>
      <c r="F30" t="s">
        <v>18</v>
      </c>
      <c r="H30" s="2">
        <v>450</v>
      </c>
      <c r="I30" s="2">
        <f t="shared" si="4"/>
        <v>5400</v>
      </c>
      <c r="K30" s="85" t="s">
        <v>67</v>
      </c>
      <c r="L30" s="86">
        <f t="shared" ref="L30:L31" si="7">((L29/100)*3)+L29</f>
        <v>962310.03255</v>
      </c>
      <c r="M30" s="87"/>
      <c r="N30" s="49">
        <f t="shared" si="5"/>
        <v>962310.03255</v>
      </c>
      <c r="O30" s="90"/>
      <c r="P30" s="95">
        <f t="shared" si="6"/>
        <v>962310.03255</v>
      </c>
    </row>
    <row r="31" spans="1:26" ht="17" thickBot="1" x14ac:dyDescent="0.25">
      <c r="A31" t="s">
        <v>19</v>
      </c>
      <c r="B31" s="2"/>
      <c r="C31" s="2">
        <v>120</v>
      </c>
      <c r="D31" s="2">
        <f t="shared" si="3"/>
        <v>1440</v>
      </c>
      <c r="E31" s="13"/>
      <c r="F31" t="s">
        <v>19</v>
      </c>
      <c r="G31" s="2"/>
      <c r="H31" s="2">
        <v>120</v>
      </c>
      <c r="I31" s="2">
        <f t="shared" si="4"/>
        <v>1440</v>
      </c>
      <c r="K31" s="62" t="s">
        <v>68</v>
      </c>
      <c r="L31" s="15">
        <f t="shared" si="7"/>
        <v>991179.33352650004</v>
      </c>
      <c r="M31" s="83"/>
      <c r="N31" s="64">
        <f t="shared" si="5"/>
        <v>991179.33352650004</v>
      </c>
      <c r="O31" s="91"/>
      <c r="P31" s="111">
        <f t="shared" si="6"/>
        <v>991179.33352650004</v>
      </c>
      <c r="Q31" s="13"/>
      <c r="R31" s="13"/>
      <c r="S31" s="13"/>
      <c r="W31" s="13"/>
      <c r="X31" s="13"/>
      <c r="Y31" s="13"/>
    </row>
    <row r="32" spans="1:26" x14ac:dyDescent="0.2">
      <c r="A32" t="s">
        <v>20</v>
      </c>
      <c r="B32" s="2"/>
      <c r="C32" s="2">
        <v>50</v>
      </c>
      <c r="D32" s="2">
        <f t="shared" si="3"/>
        <v>600</v>
      </c>
      <c r="E32" s="13"/>
      <c r="F32" t="s">
        <v>20</v>
      </c>
      <c r="G32" s="2"/>
      <c r="H32" s="2">
        <v>50</v>
      </c>
      <c r="I32" s="2">
        <f t="shared" si="4"/>
        <v>600</v>
      </c>
      <c r="Q32" s="13"/>
      <c r="R32" s="13"/>
      <c r="S32" s="13"/>
      <c r="W32" s="13"/>
      <c r="X32" s="13"/>
      <c r="Y32" s="13"/>
    </row>
    <row r="33" spans="1:25" x14ac:dyDescent="0.2">
      <c r="A33" t="s">
        <v>21</v>
      </c>
      <c r="B33" s="2"/>
      <c r="C33" s="2">
        <v>200</v>
      </c>
      <c r="D33" s="2">
        <f t="shared" si="3"/>
        <v>2400</v>
      </c>
      <c r="E33" s="13"/>
      <c r="F33" t="s">
        <v>21</v>
      </c>
      <c r="G33" s="2"/>
      <c r="H33" s="2">
        <v>200</v>
      </c>
      <c r="I33" s="2">
        <f t="shared" si="4"/>
        <v>2400</v>
      </c>
      <c r="R33" s="13"/>
      <c r="S33" s="13"/>
      <c r="X33" s="13"/>
      <c r="Y33" s="13"/>
    </row>
    <row r="34" spans="1:25" x14ac:dyDescent="0.2">
      <c r="A34" t="s">
        <v>22</v>
      </c>
      <c r="B34" s="2"/>
      <c r="C34" s="2">
        <v>450</v>
      </c>
      <c r="D34" s="2">
        <f t="shared" si="3"/>
        <v>5400</v>
      </c>
      <c r="E34" s="13"/>
      <c r="F34" t="s">
        <v>22</v>
      </c>
      <c r="G34" s="2"/>
      <c r="H34" s="2">
        <v>450</v>
      </c>
      <c r="I34" s="2">
        <f t="shared" si="4"/>
        <v>5400</v>
      </c>
      <c r="Q34" s="13"/>
      <c r="R34" s="13"/>
      <c r="S34" s="13"/>
      <c r="W34" s="13"/>
      <c r="X34" s="13"/>
      <c r="Y34" s="13"/>
    </row>
    <row r="35" spans="1:25" x14ac:dyDescent="0.2">
      <c r="A35" t="s">
        <v>60</v>
      </c>
      <c r="B35" s="2"/>
      <c r="C35" s="2">
        <v>175</v>
      </c>
      <c r="D35" s="2">
        <f t="shared" si="3"/>
        <v>2100</v>
      </c>
      <c r="E35" s="13"/>
      <c r="F35" t="s">
        <v>60</v>
      </c>
      <c r="G35" s="2"/>
      <c r="H35" s="2">
        <v>175</v>
      </c>
      <c r="I35" s="2">
        <f t="shared" si="4"/>
        <v>2100</v>
      </c>
      <c r="Q35" s="13"/>
      <c r="R35" s="13"/>
      <c r="S35" s="13"/>
      <c r="W35" s="13"/>
      <c r="X35" s="13"/>
      <c r="Y35" s="13"/>
    </row>
    <row r="36" spans="1:25" x14ac:dyDescent="0.2">
      <c r="A36" t="s">
        <v>23</v>
      </c>
      <c r="B36" s="2"/>
      <c r="C36" s="2">
        <v>40</v>
      </c>
      <c r="D36" s="2">
        <f t="shared" si="3"/>
        <v>480</v>
      </c>
      <c r="E36" s="13"/>
      <c r="F36" t="s">
        <v>23</v>
      </c>
      <c r="G36" s="2"/>
      <c r="H36" s="2">
        <v>40</v>
      </c>
      <c r="I36" s="2">
        <f t="shared" si="4"/>
        <v>480</v>
      </c>
      <c r="Q36" s="13"/>
      <c r="R36" s="13"/>
      <c r="S36" s="13"/>
      <c r="W36" s="13"/>
      <c r="X36" s="13"/>
      <c r="Y36" s="13"/>
    </row>
    <row r="37" spans="1:25" ht="34" x14ac:dyDescent="0.2">
      <c r="A37" s="11" t="s">
        <v>24</v>
      </c>
      <c r="B37" s="14"/>
      <c r="C37" s="14">
        <v>500</v>
      </c>
      <c r="D37" s="2">
        <f t="shared" si="3"/>
        <v>6000</v>
      </c>
      <c r="E37" s="13"/>
      <c r="F37" s="11" t="s">
        <v>24</v>
      </c>
      <c r="G37" s="14"/>
      <c r="H37" s="14">
        <v>500</v>
      </c>
      <c r="I37" s="2">
        <f t="shared" si="4"/>
        <v>6000</v>
      </c>
      <c r="Q37" s="13"/>
      <c r="R37" s="13"/>
      <c r="S37" s="13"/>
      <c r="W37" s="13"/>
      <c r="X37" s="13"/>
      <c r="Y37" s="13"/>
    </row>
    <row r="38" spans="1:25" x14ac:dyDescent="0.2">
      <c r="A38" t="s">
        <v>40</v>
      </c>
      <c r="D38" s="2">
        <v>1500</v>
      </c>
      <c r="E38" s="13"/>
      <c r="F38" t="s">
        <v>40</v>
      </c>
      <c r="I38" s="2">
        <v>1500</v>
      </c>
      <c r="Q38" s="13"/>
      <c r="R38" s="13"/>
      <c r="S38" s="13"/>
      <c r="W38" s="13"/>
      <c r="X38" s="13"/>
      <c r="Y38" s="13"/>
    </row>
    <row r="39" spans="1:25" x14ac:dyDescent="0.2">
      <c r="A39" t="s">
        <v>36</v>
      </c>
      <c r="C39">
        <v>150</v>
      </c>
      <c r="D39" s="2">
        <f>C39*12</f>
        <v>1800</v>
      </c>
      <c r="E39" s="13"/>
      <c r="F39" t="s">
        <v>36</v>
      </c>
      <c r="H39">
        <v>150</v>
      </c>
      <c r="I39" s="2">
        <f>H39*12</f>
        <v>1800</v>
      </c>
      <c r="Q39" s="13"/>
      <c r="R39" s="13"/>
      <c r="S39" s="13"/>
      <c r="W39" s="13"/>
      <c r="X39" s="13"/>
      <c r="Y39" s="13"/>
    </row>
    <row r="40" spans="1:25" x14ac:dyDescent="0.2">
      <c r="A40" t="s">
        <v>41</v>
      </c>
      <c r="C40">
        <v>300</v>
      </c>
      <c r="D40" s="2">
        <f>C40*12</f>
        <v>3600</v>
      </c>
      <c r="E40" s="13"/>
      <c r="F40" t="s">
        <v>41</v>
      </c>
      <c r="H40">
        <v>300</v>
      </c>
      <c r="I40" s="2">
        <f>H40*12</f>
        <v>3600</v>
      </c>
      <c r="Q40" s="30"/>
      <c r="R40" s="30"/>
      <c r="S40" s="30"/>
      <c r="V40" s="11"/>
      <c r="W40" s="30"/>
      <c r="X40" s="30"/>
      <c r="Y40" s="30"/>
    </row>
    <row r="41" spans="1:25" ht="19" x14ac:dyDescent="0.25">
      <c r="A41" s="161" t="s">
        <v>25</v>
      </c>
      <c r="B41" s="162">
        <f>SUM(B28:B37)</f>
        <v>0</v>
      </c>
      <c r="C41" s="162">
        <f>SUM(C28:C39)</f>
        <v>2290</v>
      </c>
      <c r="D41" s="162">
        <f>SUM(D27:D40)</f>
        <v>32580</v>
      </c>
      <c r="E41" s="7"/>
      <c r="F41" s="187" t="s">
        <v>25</v>
      </c>
      <c r="G41" s="188">
        <f>SUM(G28:G37)</f>
        <v>0</v>
      </c>
      <c r="H41" s="188">
        <f>SUM(H28:H39)</f>
        <v>2290</v>
      </c>
      <c r="I41" s="188">
        <f>SUM(I27:I40)</f>
        <v>32580</v>
      </c>
      <c r="S41" s="15"/>
      <c r="Y41" s="15"/>
    </row>
    <row r="42" spans="1:25" x14ac:dyDescent="0.2">
      <c r="P42" s="11"/>
      <c r="S42" s="15"/>
      <c r="Y42" s="15"/>
    </row>
    <row r="43" spans="1:25" ht="19" x14ac:dyDescent="0.25">
      <c r="A43" s="1" t="s">
        <v>26</v>
      </c>
      <c r="F43" s="1" t="s">
        <v>26</v>
      </c>
      <c r="S43" s="15"/>
      <c r="Y43" s="15"/>
    </row>
    <row r="44" spans="1:25" ht="19" x14ac:dyDescent="0.25">
      <c r="A44" t="s">
        <v>61</v>
      </c>
      <c r="B44">
        <v>500</v>
      </c>
      <c r="C44">
        <v>500</v>
      </c>
      <c r="D44">
        <v>500</v>
      </c>
      <c r="F44" t="s">
        <v>61</v>
      </c>
      <c r="G44">
        <v>500</v>
      </c>
      <c r="H44">
        <v>500</v>
      </c>
      <c r="I44">
        <v>500</v>
      </c>
      <c r="Q44" s="7"/>
      <c r="R44" s="7"/>
      <c r="S44" s="7"/>
      <c r="V44" s="1"/>
      <c r="W44" s="7"/>
      <c r="X44" s="7"/>
      <c r="Y44" s="7"/>
    </row>
    <row r="45" spans="1:25" x14ac:dyDescent="0.2">
      <c r="A45" t="s">
        <v>35</v>
      </c>
      <c r="B45" s="2">
        <f>B23*0.03</f>
        <v>1971</v>
      </c>
      <c r="C45" s="2">
        <f>C23*0.03</f>
        <v>3285</v>
      </c>
      <c r="D45" s="2">
        <f>D23*0.03</f>
        <v>4927.5</v>
      </c>
      <c r="E45" s="13"/>
      <c r="F45" t="s">
        <v>35</v>
      </c>
      <c r="G45" s="2">
        <f>G23*0.03</f>
        <v>1971</v>
      </c>
      <c r="H45" s="2">
        <f>H23*0.03</f>
        <v>3285</v>
      </c>
      <c r="I45" s="2">
        <f>I23*0.03</f>
        <v>4927.5</v>
      </c>
    </row>
    <row r="46" spans="1:25" ht="19" x14ac:dyDescent="0.25">
      <c r="B46" s="2"/>
      <c r="C46" s="2"/>
      <c r="D46" s="2"/>
      <c r="E46" s="13"/>
      <c r="G46" s="2"/>
      <c r="H46" s="2"/>
      <c r="I46" s="2"/>
      <c r="P46" s="1"/>
      <c r="V46" s="1"/>
    </row>
    <row r="47" spans="1:25" ht="19" x14ac:dyDescent="0.25">
      <c r="A47" s="161" t="s">
        <v>27</v>
      </c>
      <c r="B47" s="163">
        <f>SUM(B44:B45)</f>
        <v>2471</v>
      </c>
      <c r="C47" s="163">
        <f>SUM(C44:C45)</f>
        <v>3785</v>
      </c>
      <c r="D47" s="163">
        <f>SUM(D44:D45)</f>
        <v>5427.5</v>
      </c>
      <c r="E47" s="13"/>
      <c r="F47" s="187" t="s">
        <v>27</v>
      </c>
      <c r="G47" s="189">
        <f>SUM(G44:G45)</f>
        <v>2471</v>
      </c>
      <c r="H47" s="189">
        <f>SUM(H44:H45)</f>
        <v>3785</v>
      </c>
      <c r="I47" s="189">
        <f>SUM(I44:I45)</f>
        <v>5427.5</v>
      </c>
    </row>
    <row r="48" spans="1:25" ht="19" x14ac:dyDescent="0.25">
      <c r="P48" s="1"/>
      <c r="Q48" s="13"/>
      <c r="R48" s="13"/>
      <c r="S48" s="13"/>
      <c r="W48" s="13"/>
      <c r="X48" s="13"/>
      <c r="Y48" s="13"/>
    </row>
    <row r="49" spans="1:25" ht="19" x14ac:dyDescent="0.25">
      <c r="A49" s="161" t="s">
        <v>28</v>
      </c>
      <c r="B49" s="162">
        <f>B47+D41</f>
        <v>35051</v>
      </c>
      <c r="C49" s="162">
        <f>C47+D41</f>
        <v>36365</v>
      </c>
      <c r="D49" s="162">
        <f>D47+D41</f>
        <v>38007.5</v>
      </c>
      <c r="E49" s="7"/>
      <c r="F49" s="187" t="s">
        <v>28</v>
      </c>
      <c r="G49" s="188">
        <f>G47+I41</f>
        <v>35051</v>
      </c>
      <c r="H49" s="188">
        <f>H47+I41</f>
        <v>36365</v>
      </c>
      <c r="I49" s="188">
        <f>I47+I41</f>
        <v>38007.5</v>
      </c>
      <c r="Q49" s="13"/>
      <c r="R49" s="13"/>
      <c r="S49" s="13"/>
      <c r="W49" s="13"/>
      <c r="X49" s="13"/>
      <c r="Y49" s="13"/>
    </row>
    <row r="50" spans="1:25" ht="19" x14ac:dyDescent="0.25">
      <c r="Q50" s="13"/>
      <c r="R50" s="13"/>
      <c r="S50" s="13"/>
      <c r="V50" s="1"/>
      <c r="W50" s="13"/>
      <c r="X50" s="13"/>
      <c r="Y50" s="13"/>
    </row>
    <row r="51" spans="1:25" ht="19" x14ac:dyDescent="0.25">
      <c r="A51" s="1" t="s">
        <v>29</v>
      </c>
      <c r="B51" s="7">
        <f>B23-B49</f>
        <v>30649</v>
      </c>
      <c r="C51" s="7">
        <f>C23-C49</f>
        <v>73135</v>
      </c>
      <c r="D51" s="7">
        <f>D23-D49</f>
        <v>126242.5</v>
      </c>
      <c r="E51" s="7"/>
      <c r="F51" s="1" t="s">
        <v>29</v>
      </c>
      <c r="G51" s="7">
        <f>G23-G49</f>
        <v>30649</v>
      </c>
      <c r="H51" s="7">
        <f>H23-H49</f>
        <v>73135</v>
      </c>
      <c r="I51" s="7">
        <f>I23-I49</f>
        <v>126242.5</v>
      </c>
    </row>
    <row r="52" spans="1:25" ht="20" thickBot="1" x14ac:dyDescent="0.3">
      <c r="A52" s="1"/>
      <c r="B52" s="7"/>
      <c r="C52" s="7"/>
      <c r="D52" s="7"/>
      <c r="E52" s="7"/>
      <c r="F52" s="1"/>
      <c r="G52" s="7"/>
      <c r="H52" s="7"/>
      <c r="I52" s="7"/>
      <c r="P52" s="1"/>
      <c r="Q52" s="7"/>
      <c r="R52" s="7"/>
      <c r="S52" s="7"/>
      <c r="V52" s="1"/>
      <c r="W52" s="7"/>
      <c r="X52" s="7"/>
      <c r="Y52" s="7"/>
    </row>
    <row r="53" spans="1:25" ht="19" x14ac:dyDescent="0.25">
      <c r="A53" s="164" t="s">
        <v>79</v>
      </c>
      <c r="B53" s="165"/>
      <c r="C53" s="165">
        <f>C54+C55</f>
        <v>5935</v>
      </c>
      <c r="D53" s="166">
        <f>C53*12</f>
        <v>71220</v>
      </c>
      <c r="E53" s="221" t="s">
        <v>87</v>
      </c>
      <c r="F53" s="190" t="s">
        <v>79</v>
      </c>
      <c r="G53" s="191"/>
      <c r="H53" s="191">
        <f>H54+H55</f>
        <v>3863</v>
      </c>
      <c r="I53" s="192">
        <f>H53*12</f>
        <v>46356</v>
      </c>
    </row>
    <row r="54" spans="1:25" ht="19" x14ac:dyDescent="0.25">
      <c r="A54" s="69" t="s">
        <v>31</v>
      </c>
      <c r="B54" s="70"/>
      <c r="C54" s="70">
        <v>4935</v>
      </c>
      <c r="D54" s="71">
        <f>C54*12</f>
        <v>59220</v>
      </c>
      <c r="E54" s="206"/>
      <c r="F54" s="69" t="s">
        <v>31</v>
      </c>
      <c r="G54" s="70"/>
      <c r="H54" s="70">
        <v>2863</v>
      </c>
      <c r="I54" s="71">
        <f>H54*12</f>
        <v>34356</v>
      </c>
      <c r="P54" s="1"/>
      <c r="Q54" s="7"/>
      <c r="R54" s="7"/>
      <c r="S54" s="7"/>
      <c r="V54" s="1"/>
      <c r="W54" s="7"/>
      <c r="X54" s="7"/>
      <c r="Y54" s="7"/>
    </row>
    <row r="55" spans="1:25" ht="19" x14ac:dyDescent="0.25">
      <c r="A55" s="44" t="s">
        <v>62</v>
      </c>
      <c r="C55" s="29">
        <v>1000</v>
      </c>
      <c r="D55" s="72">
        <f>C55*12</f>
        <v>12000</v>
      </c>
      <c r="E55" s="206"/>
      <c r="F55" s="44" t="s">
        <v>62</v>
      </c>
      <c r="H55" s="29">
        <v>1000</v>
      </c>
      <c r="I55" s="72">
        <f>H55*12</f>
        <v>12000</v>
      </c>
      <c r="Q55" s="7"/>
      <c r="R55" s="7"/>
      <c r="S55" s="7"/>
      <c r="V55" s="1"/>
      <c r="W55" s="7"/>
      <c r="X55" s="7"/>
      <c r="Y55" s="7"/>
    </row>
    <row r="56" spans="1:25" ht="22" thickBot="1" x14ac:dyDescent="0.3">
      <c r="A56" s="174" t="s">
        <v>82</v>
      </c>
      <c r="B56" s="175">
        <f>B51-D53</f>
        <v>-40571</v>
      </c>
      <c r="C56" s="175">
        <f>C51-D53</f>
        <v>1915</v>
      </c>
      <c r="D56" s="176">
        <f>D51-D53</f>
        <v>55022.5</v>
      </c>
      <c r="E56" s="222"/>
      <c r="F56" s="174" t="s">
        <v>82</v>
      </c>
      <c r="G56" s="175">
        <f>G51-I53</f>
        <v>-15707</v>
      </c>
      <c r="H56" s="175">
        <f>H51-I53</f>
        <v>26779</v>
      </c>
      <c r="I56" s="177">
        <f>I51-I53</f>
        <v>79886.5</v>
      </c>
      <c r="P56" s="1"/>
      <c r="Q56" s="7"/>
      <c r="R56" s="7"/>
      <c r="S56" s="7"/>
      <c r="V56" s="1"/>
      <c r="W56" s="7"/>
      <c r="X56" s="7"/>
      <c r="Y56" s="7"/>
    </row>
    <row r="57" spans="1:25" ht="20" thickBot="1" x14ac:dyDescent="0.3">
      <c r="A57" s="73"/>
      <c r="B57" s="25"/>
      <c r="C57" s="25"/>
      <c r="D57" s="25"/>
      <c r="E57" s="25"/>
      <c r="F57" s="31"/>
      <c r="G57" s="25"/>
      <c r="H57" s="25"/>
      <c r="I57" s="25"/>
      <c r="P57" s="1"/>
      <c r="Q57" s="7"/>
      <c r="R57" s="7"/>
      <c r="S57" s="7"/>
      <c r="V57" s="1"/>
      <c r="W57" s="7"/>
      <c r="X57" s="7"/>
      <c r="Y57" s="7"/>
    </row>
    <row r="58" spans="1:25" ht="19" x14ac:dyDescent="0.25">
      <c r="A58" s="164" t="s">
        <v>78</v>
      </c>
      <c r="B58" s="165"/>
      <c r="C58" s="165">
        <f>C59+C60</f>
        <v>5387</v>
      </c>
      <c r="D58" s="166">
        <f>C58*12</f>
        <v>64644</v>
      </c>
      <c r="E58" s="223" t="s">
        <v>88</v>
      </c>
      <c r="F58" s="190" t="s">
        <v>30</v>
      </c>
      <c r="G58" s="191"/>
      <c r="H58" s="191">
        <f>H59+H60</f>
        <v>3543</v>
      </c>
      <c r="I58" s="192">
        <f>H58*12</f>
        <v>42516</v>
      </c>
      <c r="P58" s="1"/>
      <c r="Q58" s="7"/>
      <c r="R58" s="7"/>
      <c r="S58" s="7"/>
      <c r="V58" s="1"/>
      <c r="W58" s="7"/>
      <c r="X58" s="7"/>
      <c r="Y58" s="7"/>
    </row>
    <row r="59" spans="1:25" ht="19" x14ac:dyDescent="0.25">
      <c r="A59" s="69" t="s">
        <v>31</v>
      </c>
      <c r="B59" s="70"/>
      <c r="C59" s="70">
        <v>4387</v>
      </c>
      <c r="D59" s="71">
        <f>C59*12</f>
        <v>52644</v>
      </c>
      <c r="E59" s="207"/>
      <c r="F59" s="69" t="s">
        <v>31</v>
      </c>
      <c r="G59" s="70"/>
      <c r="H59" s="70">
        <v>2543</v>
      </c>
      <c r="I59" s="71">
        <f>H59*12</f>
        <v>30516</v>
      </c>
      <c r="P59" s="1"/>
      <c r="Q59" s="7"/>
      <c r="R59" s="7"/>
      <c r="S59" s="7"/>
      <c r="V59" s="1"/>
      <c r="W59" s="7"/>
      <c r="X59" s="7"/>
      <c r="Y59" s="7"/>
    </row>
    <row r="60" spans="1:25" ht="19" x14ac:dyDescent="0.25">
      <c r="A60" s="44" t="s">
        <v>62</v>
      </c>
      <c r="C60" s="29">
        <v>1000</v>
      </c>
      <c r="D60" s="72">
        <f>C60*12</f>
        <v>12000</v>
      </c>
      <c r="E60" s="207"/>
      <c r="F60" s="44" t="s">
        <v>62</v>
      </c>
      <c r="H60" s="29">
        <v>1000</v>
      </c>
      <c r="I60" s="72">
        <f>H60*12</f>
        <v>12000</v>
      </c>
      <c r="P60" s="1"/>
      <c r="Q60" s="7"/>
      <c r="R60" s="7"/>
      <c r="S60" s="7"/>
      <c r="V60" s="1"/>
      <c r="W60" s="7"/>
      <c r="X60" s="7"/>
      <c r="Y60" s="7"/>
    </row>
    <row r="61" spans="1:25" ht="22" thickBot="1" x14ac:dyDescent="0.3">
      <c r="A61" s="174" t="s">
        <v>80</v>
      </c>
      <c r="B61" s="175">
        <f>B51-D58</f>
        <v>-33995</v>
      </c>
      <c r="C61" s="175">
        <f>C51-D58</f>
        <v>8491</v>
      </c>
      <c r="D61" s="177">
        <f>D51-D58</f>
        <v>61598.5</v>
      </c>
      <c r="E61" s="224"/>
      <c r="F61" s="174" t="s">
        <v>81</v>
      </c>
      <c r="G61" s="175">
        <f>G51-I58</f>
        <v>-11867</v>
      </c>
      <c r="H61" s="175">
        <f>H51-I58</f>
        <v>30619</v>
      </c>
      <c r="I61" s="177">
        <f>I51-I58</f>
        <v>83726.5</v>
      </c>
      <c r="P61" s="1"/>
      <c r="Q61" s="7"/>
      <c r="R61" s="7"/>
      <c r="S61" s="7"/>
      <c r="V61" s="1"/>
      <c r="W61" s="7"/>
      <c r="X61" s="7"/>
      <c r="Y61" s="7"/>
    </row>
    <row r="62" spans="1:25" ht="19" x14ac:dyDescent="0.25">
      <c r="P62" s="1"/>
    </row>
    <row r="63" spans="1:25" ht="19" x14ac:dyDescent="0.25">
      <c r="A63" s="178" t="s">
        <v>32</v>
      </c>
      <c r="B63" s="179"/>
      <c r="C63" s="179"/>
      <c r="D63" s="179"/>
      <c r="F63" s="198" t="s">
        <v>32</v>
      </c>
      <c r="G63" s="199"/>
      <c r="H63" s="199"/>
      <c r="I63" s="199"/>
      <c r="P63" s="1"/>
      <c r="Q63" s="25"/>
      <c r="R63" s="25"/>
      <c r="S63" s="25"/>
      <c r="V63" s="31"/>
      <c r="W63" s="25"/>
      <c r="X63" s="25"/>
      <c r="Y63" s="25"/>
    </row>
    <row r="64" spans="1:25" ht="19" x14ac:dyDescent="0.25">
      <c r="A64" s="167" t="s">
        <v>72</v>
      </c>
      <c r="B64" s="168">
        <f>B56/(B10+B15)</f>
        <v>-0.29831617647058822</v>
      </c>
      <c r="C64" s="168">
        <f>C56/(B10+B15)</f>
        <v>1.4080882352941176E-2</v>
      </c>
      <c r="D64" s="168">
        <f>D56/(B10+B15)</f>
        <v>0.40457720588235296</v>
      </c>
      <c r="E64" s="26"/>
      <c r="F64" s="193" t="s">
        <v>72</v>
      </c>
      <c r="G64" s="194">
        <f>G56/(G10+G15)</f>
        <v>-0.18901323706377857</v>
      </c>
      <c r="H64" s="194">
        <f>H56/(G10+G15)</f>
        <v>0.32225030084235862</v>
      </c>
      <c r="I64" s="194">
        <f>I56/(G10+G15)</f>
        <v>0.96132972322503008</v>
      </c>
      <c r="Q64" s="25"/>
      <c r="R64" s="25"/>
      <c r="S64" s="25"/>
      <c r="V64" s="31"/>
      <c r="W64" s="25"/>
      <c r="X64" s="25"/>
      <c r="Y64" s="25"/>
    </row>
    <row r="65" spans="1:25" ht="19" x14ac:dyDescent="0.25">
      <c r="A65" s="169" t="s">
        <v>73</v>
      </c>
      <c r="B65" s="170">
        <f>B61/(B12+B15)</f>
        <v>-0.12975190839694656</v>
      </c>
      <c r="C65" s="170">
        <f>C56/(B12+B15)</f>
        <v>7.3091603053435112E-3</v>
      </c>
      <c r="D65" s="170">
        <f>D56/(B12+B15)</f>
        <v>0.21000954198473282</v>
      </c>
      <c r="E65" s="26"/>
      <c r="F65" s="199" t="s">
        <v>73</v>
      </c>
      <c r="G65" s="200">
        <f>G61/(G12+G15)</f>
        <v>-7.5973111395646609E-2</v>
      </c>
      <c r="H65" s="200">
        <f>H61/(G12+G15)</f>
        <v>0.19602432778489118</v>
      </c>
      <c r="I65" s="200">
        <f>I61/(G12+G15)</f>
        <v>0.53602112676056335</v>
      </c>
      <c r="P65" s="31"/>
      <c r="Q65" s="10"/>
      <c r="R65" s="10"/>
      <c r="S65" s="10"/>
      <c r="W65" s="10"/>
      <c r="X65" s="10"/>
      <c r="Y65" s="10"/>
    </row>
    <row r="66" spans="1:25" ht="19" x14ac:dyDescent="0.25">
      <c r="B66" s="26"/>
      <c r="C66" s="26"/>
      <c r="D66" s="26"/>
      <c r="E66" s="26"/>
      <c r="G66" s="26"/>
      <c r="H66" s="26"/>
      <c r="I66" s="26"/>
      <c r="P66" s="31"/>
      <c r="Q66" s="10"/>
      <c r="R66" s="10"/>
      <c r="S66" s="10"/>
      <c r="W66" s="10"/>
      <c r="X66" s="10"/>
      <c r="Y66" s="10"/>
    </row>
    <row r="67" spans="1:25" x14ac:dyDescent="0.2">
      <c r="A67" s="167" t="s">
        <v>33</v>
      </c>
      <c r="B67" s="171">
        <f>B56/B6</f>
        <v>-3.2199206349206352E-2</v>
      </c>
      <c r="C67" s="171">
        <f>C56/B6</f>
        <v>1.5198412698412698E-3</v>
      </c>
      <c r="D67" s="171">
        <f>D56/B6</f>
        <v>4.3668650793650794E-2</v>
      </c>
      <c r="E67" s="26"/>
      <c r="F67" s="193" t="s">
        <v>33</v>
      </c>
      <c r="G67" s="195">
        <f>G56/G6</f>
        <v>-2.2279432624113474E-2</v>
      </c>
      <c r="H67" s="195">
        <f>H56/G6</f>
        <v>3.7984397163120569E-2</v>
      </c>
      <c r="I67" s="195">
        <f>I56/G6</f>
        <v>0.11331418439716312</v>
      </c>
    </row>
    <row r="68" spans="1:25" ht="19" x14ac:dyDescent="0.25">
      <c r="V68" s="1"/>
    </row>
    <row r="69" spans="1:25" ht="19" x14ac:dyDescent="0.25">
      <c r="A69" s="178" t="s">
        <v>34</v>
      </c>
      <c r="B69" s="180">
        <f>B13/B51</f>
        <v>32.888511860093317</v>
      </c>
      <c r="C69" s="180">
        <f>B13/C51</f>
        <v>13.782730566760101</v>
      </c>
      <c r="D69" s="180">
        <f>B13/D51</f>
        <v>7.9846327504604231</v>
      </c>
      <c r="E69" s="6"/>
      <c r="F69" s="198" t="s">
        <v>34</v>
      </c>
      <c r="G69" s="201">
        <f>G13/G51</f>
        <v>19.080557277562075</v>
      </c>
      <c r="H69" s="201">
        <f>G13/H51</f>
        <v>7.9961714637314554</v>
      </c>
      <c r="I69" s="201">
        <f>G13/I51</f>
        <v>4.6323543972909285</v>
      </c>
      <c r="Q69" s="26"/>
      <c r="R69" s="26"/>
      <c r="S69" s="26"/>
      <c r="W69" s="26"/>
      <c r="X69" s="26"/>
      <c r="Y69" s="26"/>
    </row>
    <row r="70" spans="1:25" ht="19" x14ac:dyDescent="0.25">
      <c r="P70" s="1"/>
      <c r="Q70" s="26"/>
      <c r="R70" s="26"/>
      <c r="S70" s="26"/>
      <c r="W70" s="26"/>
      <c r="X70" s="26"/>
      <c r="Y70" s="26"/>
    </row>
    <row r="72" spans="1:25" ht="19" x14ac:dyDescent="0.25">
      <c r="Q72" s="6"/>
      <c r="R72" s="6"/>
      <c r="S72" s="6"/>
      <c r="V72" s="1"/>
      <c r="W72" s="6"/>
      <c r="X72" s="6"/>
      <c r="Y72" s="6"/>
    </row>
    <row r="74" spans="1:25" ht="19" x14ac:dyDescent="0.25">
      <c r="P74" s="1"/>
    </row>
  </sheetData>
  <mergeCells count="16">
    <mergeCell ref="V1:Y1"/>
    <mergeCell ref="A2:D2"/>
    <mergeCell ref="F2:I2"/>
    <mergeCell ref="P2:S2"/>
    <mergeCell ref="V2:Y2"/>
    <mergeCell ref="O16:P16"/>
    <mergeCell ref="M25:N25"/>
    <mergeCell ref="O25:P25"/>
    <mergeCell ref="A1:D1"/>
    <mergeCell ref="F1:I1"/>
    <mergeCell ref="P1:S1"/>
    <mergeCell ref="E53:E56"/>
    <mergeCell ref="E58:E61"/>
    <mergeCell ref="E10:E11"/>
    <mergeCell ref="E12:E13"/>
    <mergeCell ref="M16:N16"/>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NOTES</vt:lpstr>
      <vt:lpstr>1 Bedroom</vt:lpstr>
      <vt:lpstr>2 Masters Plus Loft-Gameroo (2)</vt:lpstr>
      <vt:lpstr>4 BR 4 BA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Stacy Parkelj</cp:lastModifiedBy>
  <dcterms:created xsi:type="dcterms:W3CDTF">2020-11-29T21:40:02Z</dcterms:created>
  <dcterms:modified xsi:type="dcterms:W3CDTF">2023-11-24T22:37:40Z</dcterms:modified>
</cp:coreProperties>
</file>